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есс\краткосрочная\"/>
    </mc:Choice>
  </mc:AlternateContent>
  <xr:revisionPtr revIDLastSave="0" documentId="8_{142DF55C-6B45-45CC-939A-6D3CB40025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Приложение 1" sheetId="1" r:id="rId1"/>
    <sheet name="Приложение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'Приложение 1'!$A$10:$BO$763</definedName>
    <definedName name="_xlnm._FilterDatabase" localSheetId="1" hidden="1">'Приложение 2'!$A$10:$U$766</definedName>
    <definedName name="_xlnm.Print_Area" localSheetId="0">'Приложение 1'!$A$1:$V$761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66" i="2" l="1"/>
  <c r="P766" i="2"/>
  <c r="O766" i="2"/>
  <c r="N766" i="2"/>
  <c r="M766" i="2"/>
  <c r="J766" i="2"/>
  <c r="I766" i="2"/>
  <c r="H766" i="2"/>
  <c r="G766" i="2"/>
  <c r="F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BP674" i="1" s="1"/>
  <c r="E675" i="2"/>
  <c r="E674" i="2"/>
  <c r="E673" i="2"/>
  <c r="E672" i="2"/>
  <c r="BP670" i="1" s="1"/>
  <c r="E671" i="2"/>
  <c r="E670" i="2"/>
  <c r="E669" i="2"/>
  <c r="E668" i="2"/>
  <c r="BP666" i="1" s="1"/>
  <c r="E667" i="2"/>
  <c r="E666" i="2"/>
  <c r="E665" i="2"/>
  <c r="E664" i="2"/>
  <c r="BP662" i="1" s="1"/>
  <c r="E663" i="2"/>
  <c r="E662" i="2"/>
  <c r="E661" i="2"/>
  <c r="E660" i="2"/>
  <c r="BP658" i="1" s="1"/>
  <c r="E659" i="2"/>
  <c r="E658" i="2"/>
  <c r="E657" i="2"/>
  <c r="E656" i="2"/>
  <c r="BP654" i="1" s="1"/>
  <c r="E655" i="2"/>
  <c r="E654" i="2"/>
  <c r="E653" i="2"/>
  <c r="E652" i="2"/>
  <c r="BP650" i="1" s="1"/>
  <c r="E651" i="2"/>
  <c r="E650" i="2"/>
  <c r="E649" i="2"/>
  <c r="E648" i="2"/>
  <c r="BP646" i="1" s="1"/>
  <c r="E647" i="2"/>
  <c r="E646" i="2"/>
  <c r="E645" i="2"/>
  <c r="E644" i="2"/>
  <c r="BP642" i="1" s="1"/>
  <c r="E643" i="2"/>
  <c r="E642" i="2"/>
  <c r="E641" i="2"/>
  <c r="E640" i="2"/>
  <c r="BP638" i="1" s="1"/>
  <c r="E639" i="2"/>
  <c r="E638" i="2"/>
  <c r="E637" i="2"/>
  <c r="E636" i="2"/>
  <c r="BP634" i="1" s="1"/>
  <c r="E635" i="2"/>
  <c r="E634" i="2"/>
  <c r="E633" i="2"/>
  <c r="E632" i="2"/>
  <c r="BP630" i="1" s="1"/>
  <c r="E631" i="2"/>
  <c r="E630" i="2"/>
  <c r="E629" i="2"/>
  <c r="E628" i="2"/>
  <c r="BP626" i="1" s="1"/>
  <c r="E627" i="2"/>
  <c r="E626" i="2"/>
  <c r="E625" i="2"/>
  <c r="E624" i="2"/>
  <c r="BP622" i="1" s="1"/>
  <c r="E623" i="2"/>
  <c r="E622" i="2"/>
  <c r="E621" i="2"/>
  <c r="E620" i="2"/>
  <c r="BP618" i="1" s="1"/>
  <c r="E619" i="2"/>
  <c r="E618" i="2"/>
  <c r="E617" i="2"/>
  <c r="E616" i="2"/>
  <c r="BP614" i="1" s="1"/>
  <c r="E615" i="2"/>
  <c r="E614" i="2"/>
  <c r="E613" i="2"/>
  <c r="E612" i="2"/>
  <c r="BP610" i="1" s="1"/>
  <c r="E611" i="2"/>
  <c r="E610" i="2"/>
  <c r="E609" i="2"/>
  <c r="E608" i="2"/>
  <c r="BP606" i="1" s="1"/>
  <c r="E607" i="2"/>
  <c r="E606" i="2"/>
  <c r="E605" i="2"/>
  <c r="E604" i="2"/>
  <c r="BP602" i="1" s="1"/>
  <c r="E603" i="2"/>
  <c r="E602" i="2"/>
  <c r="E601" i="2"/>
  <c r="E600" i="2"/>
  <c r="BP598" i="1" s="1"/>
  <c r="E599" i="2"/>
  <c r="E598" i="2"/>
  <c r="E597" i="2"/>
  <c r="E596" i="2"/>
  <c r="BP594" i="1" s="1"/>
  <c r="E595" i="2"/>
  <c r="E594" i="2"/>
  <c r="E593" i="2"/>
  <c r="E592" i="2"/>
  <c r="BP590" i="1" s="1"/>
  <c r="E591" i="2"/>
  <c r="E590" i="2"/>
  <c r="E589" i="2"/>
  <c r="E588" i="2"/>
  <c r="BP586" i="1" s="1"/>
  <c r="E587" i="2"/>
  <c r="E586" i="2"/>
  <c r="E585" i="2"/>
  <c r="E584" i="2"/>
  <c r="BP582" i="1" s="1"/>
  <c r="E583" i="2"/>
  <c r="E582" i="2"/>
  <c r="E581" i="2"/>
  <c r="E580" i="2"/>
  <c r="BP578" i="1" s="1"/>
  <c r="E579" i="2"/>
  <c r="E578" i="2"/>
  <c r="E577" i="2"/>
  <c r="E576" i="2"/>
  <c r="BP574" i="1" s="1"/>
  <c r="E575" i="2"/>
  <c r="E574" i="2"/>
  <c r="E573" i="2"/>
  <c r="E572" i="2"/>
  <c r="BP570" i="1" s="1"/>
  <c r="E571" i="2"/>
  <c r="E570" i="2"/>
  <c r="E569" i="2"/>
  <c r="E568" i="2"/>
  <c r="E567" i="2"/>
  <c r="E566" i="2"/>
  <c r="E565" i="2"/>
  <c r="E564" i="2"/>
  <c r="BP562" i="1" s="1"/>
  <c r="E563" i="2"/>
  <c r="E562" i="2"/>
  <c r="E561" i="2"/>
  <c r="E560" i="2"/>
  <c r="BP558" i="1" s="1"/>
  <c r="E559" i="2"/>
  <c r="E558" i="2"/>
  <c r="E557" i="2"/>
  <c r="E556" i="2"/>
  <c r="BP554" i="1" s="1"/>
  <c r="E555" i="2"/>
  <c r="E554" i="2"/>
  <c r="E553" i="2"/>
  <c r="E552" i="2"/>
  <c r="BP550" i="1" s="1"/>
  <c r="E551" i="2"/>
  <c r="E550" i="2"/>
  <c r="E549" i="2"/>
  <c r="E548" i="2"/>
  <c r="BP546" i="1" s="1"/>
  <c r="E547" i="2"/>
  <c r="E546" i="2"/>
  <c r="E545" i="2"/>
  <c r="E544" i="2"/>
  <c r="BP542" i="1" s="1"/>
  <c r="E543" i="2"/>
  <c r="E542" i="2"/>
  <c r="E541" i="2"/>
  <c r="E540" i="2"/>
  <c r="BP538" i="1" s="1"/>
  <c r="E539" i="2"/>
  <c r="E538" i="2"/>
  <c r="E537" i="2"/>
  <c r="E536" i="2"/>
  <c r="BP534" i="1" s="1"/>
  <c r="E535" i="2"/>
  <c r="E534" i="2"/>
  <c r="E533" i="2"/>
  <c r="E532" i="2"/>
  <c r="BP530" i="1" s="1"/>
  <c r="E531" i="2"/>
  <c r="E530" i="2"/>
  <c r="E529" i="2"/>
  <c r="E528" i="2"/>
  <c r="BP526" i="1" s="1"/>
  <c r="E527" i="2"/>
  <c r="E526" i="2"/>
  <c r="E525" i="2"/>
  <c r="E524" i="2"/>
  <c r="BP522" i="1" s="1"/>
  <c r="E523" i="2"/>
  <c r="E522" i="2"/>
  <c r="E521" i="2"/>
  <c r="E520" i="2"/>
  <c r="BP518" i="1" s="1"/>
  <c r="E519" i="2"/>
  <c r="E518" i="2"/>
  <c r="E517" i="2"/>
  <c r="E516" i="2"/>
  <c r="BP514" i="1" s="1"/>
  <c r="E515" i="2"/>
  <c r="E514" i="2"/>
  <c r="E513" i="2"/>
  <c r="E512" i="2"/>
  <c r="E511" i="2"/>
  <c r="A511" i="2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E510" i="2"/>
  <c r="E509" i="2"/>
  <c r="E508" i="2"/>
  <c r="E507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Q505" i="2"/>
  <c r="P505" i="2"/>
  <c r="O505" i="2"/>
  <c r="N505" i="2"/>
  <c r="M505" i="2"/>
  <c r="J505" i="2"/>
  <c r="I505" i="2"/>
  <c r="H505" i="2"/>
  <c r="G505" i="2"/>
  <c r="F505" i="2"/>
  <c r="E504" i="2"/>
  <c r="E503" i="2"/>
  <c r="E502" i="2"/>
  <c r="E501" i="2"/>
  <c r="E500" i="2"/>
  <c r="BP499" i="1" s="1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A458" i="2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7" i="2" s="1"/>
  <c r="E457" i="2"/>
  <c r="E456" i="2"/>
  <c r="E455" i="2"/>
  <c r="E454" i="2"/>
  <c r="E453" i="2"/>
  <c r="E452" i="2"/>
  <c r="E451" i="2"/>
  <c r="E450" i="2"/>
  <c r="E449" i="2"/>
  <c r="E448" i="2"/>
  <c r="E447" i="2"/>
  <c r="BP446" i="1" s="1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A426" i="2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A201" i="2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T200" i="2"/>
  <c r="T11" i="2" s="1"/>
  <c r="S200" i="2"/>
  <c r="R200" i="2"/>
  <c r="Q200" i="2"/>
  <c r="P200" i="2"/>
  <c r="P11" i="2" s="1"/>
  <c r="O200" i="2"/>
  <c r="N200" i="2"/>
  <c r="M200" i="2"/>
  <c r="L200" i="2"/>
  <c r="L11" i="2" s="1"/>
  <c r="K200" i="2"/>
  <c r="J200" i="2"/>
  <c r="I200" i="2"/>
  <c r="H200" i="2"/>
  <c r="H11" i="2" s="1"/>
  <c r="G200" i="2"/>
  <c r="F200" i="2"/>
  <c r="Q199" i="2"/>
  <c r="P199" i="2"/>
  <c r="O199" i="2"/>
  <c r="N199" i="2"/>
  <c r="M199" i="2"/>
  <c r="J199" i="2"/>
  <c r="I199" i="2"/>
  <c r="H199" i="2"/>
  <c r="G199" i="2"/>
  <c r="E199" i="2" s="1"/>
  <c r="F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T12" i="2"/>
  <c r="S12" i="2"/>
  <c r="R12" i="2"/>
  <c r="Q12" i="2"/>
  <c r="P12" i="2"/>
  <c r="O12" i="2"/>
  <c r="N12" i="2"/>
  <c r="M12" i="2"/>
  <c r="M11" i="2" s="1"/>
  <c r="L12" i="2"/>
  <c r="K12" i="2"/>
  <c r="J12" i="2"/>
  <c r="I12" i="2"/>
  <c r="H12" i="2"/>
  <c r="G12" i="2"/>
  <c r="F12" i="2"/>
  <c r="E12" i="2"/>
  <c r="S11" i="2"/>
  <c r="R11" i="2"/>
  <c r="Q11" i="2"/>
  <c r="O11" i="2"/>
  <c r="N11" i="2"/>
  <c r="K11" i="2"/>
  <c r="J11" i="2"/>
  <c r="I11" i="2"/>
  <c r="G11" i="2"/>
  <c r="F11" i="2"/>
  <c r="BP763" i="1"/>
  <c r="AQ763" i="1"/>
  <c r="AA763" i="1"/>
  <c r="Y763" i="1"/>
  <c r="X763" i="1"/>
  <c r="Q763" i="1" s="1"/>
  <c r="BP762" i="1"/>
  <c r="AQ762" i="1"/>
  <c r="AA762" i="1"/>
  <c r="Y762" i="1"/>
  <c r="X762" i="1"/>
  <c r="Q762" i="1" s="1"/>
  <c r="R762" i="1" s="1"/>
  <c r="BP761" i="1"/>
  <c r="AQ761" i="1"/>
  <c r="AA761" i="1"/>
  <c r="Y761" i="1"/>
  <c r="X761" i="1"/>
  <c r="Q761" i="1"/>
  <c r="BP760" i="1"/>
  <c r="AQ760" i="1"/>
  <c r="AA760" i="1"/>
  <c r="Y760" i="1"/>
  <c r="X760" i="1"/>
  <c r="R760" i="1"/>
  <c r="M760" i="1" s="1"/>
  <c r="AX760" i="1" s="1"/>
  <c r="Q760" i="1"/>
  <c r="BP759" i="1"/>
  <c r="AQ759" i="1"/>
  <c r="AA759" i="1"/>
  <c r="Y759" i="1"/>
  <c r="X759" i="1"/>
  <c r="Q759" i="1" s="1"/>
  <c r="M759" i="1" s="1"/>
  <c r="AX759" i="1" s="1"/>
  <c r="S759" i="1"/>
  <c r="R759" i="1"/>
  <c r="BP758" i="1"/>
  <c r="AQ758" i="1"/>
  <c r="AA758" i="1"/>
  <c r="Y758" i="1"/>
  <c r="X758" i="1"/>
  <c r="Q758" i="1" s="1"/>
  <c r="M758" i="1"/>
  <c r="AX758" i="1" s="1"/>
  <c r="BP757" i="1"/>
  <c r="AQ757" i="1"/>
  <c r="AA757" i="1"/>
  <c r="Y757" i="1"/>
  <c r="S757" i="1" s="1"/>
  <c r="X757" i="1"/>
  <c r="Q757" i="1" s="1"/>
  <c r="M757" i="1" s="1"/>
  <c r="AX757" i="1" s="1"/>
  <c r="R757" i="1"/>
  <c r="BP756" i="1"/>
  <c r="AQ756" i="1"/>
  <c r="AA756" i="1"/>
  <c r="Y756" i="1"/>
  <c r="X756" i="1"/>
  <c r="Q756" i="1" s="1"/>
  <c r="BP755" i="1"/>
  <c r="AQ755" i="1"/>
  <c r="AA755" i="1"/>
  <c r="Y755" i="1"/>
  <c r="X755" i="1"/>
  <c r="Q755" i="1"/>
  <c r="BP754" i="1"/>
  <c r="AQ754" i="1"/>
  <c r="AA754" i="1"/>
  <c r="Y754" i="1"/>
  <c r="X754" i="1"/>
  <c r="R754" i="1"/>
  <c r="M754" i="1" s="1"/>
  <c r="AX754" i="1" s="1"/>
  <c r="Q754" i="1"/>
  <c r="BP753" i="1"/>
  <c r="AQ753" i="1"/>
  <c r="AA753" i="1"/>
  <c r="Y753" i="1"/>
  <c r="X753" i="1"/>
  <c r="Q753" i="1" s="1"/>
  <c r="M753" i="1" s="1"/>
  <c r="AX753" i="1" s="1"/>
  <c r="BP752" i="1"/>
  <c r="AQ752" i="1"/>
  <c r="AA752" i="1"/>
  <c r="Y752" i="1"/>
  <c r="X752" i="1"/>
  <c r="Q752" i="1" s="1"/>
  <c r="M752" i="1" s="1"/>
  <c r="AX752" i="1" s="1"/>
  <c r="BP751" i="1"/>
  <c r="AQ751" i="1"/>
  <c r="AA751" i="1"/>
  <c r="Y751" i="1"/>
  <c r="X751" i="1"/>
  <c r="Q751" i="1" s="1"/>
  <c r="BP750" i="1"/>
  <c r="AQ750" i="1"/>
  <c r="AA750" i="1"/>
  <c r="Y750" i="1"/>
  <c r="X750" i="1"/>
  <c r="Q750" i="1" s="1"/>
  <c r="R750" i="1" s="1"/>
  <c r="M750" i="1"/>
  <c r="AX750" i="1" s="1"/>
  <c r="BP749" i="1"/>
  <c r="AQ749" i="1"/>
  <c r="AA749" i="1"/>
  <c r="Y749" i="1"/>
  <c r="X749" i="1"/>
  <c r="Q749" i="1" s="1"/>
  <c r="M749" i="1" s="1"/>
  <c r="AX749" i="1" s="1"/>
  <c r="BP748" i="1"/>
  <c r="AQ748" i="1"/>
  <c r="AA748" i="1"/>
  <c r="Y748" i="1"/>
  <c r="X748" i="1"/>
  <c r="Q748" i="1"/>
  <c r="BP747" i="1"/>
  <c r="AQ747" i="1"/>
  <c r="AA747" i="1"/>
  <c r="X747" i="1"/>
  <c r="Q747" i="1" s="1"/>
  <c r="R747" i="1"/>
  <c r="BP746" i="1"/>
  <c r="AQ746" i="1"/>
  <c r="AA746" i="1"/>
  <c r="Y746" i="1"/>
  <c r="X746" i="1"/>
  <c r="Q746" i="1" s="1"/>
  <c r="M746" i="1" s="1"/>
  <c r="AX746" i="1" s="1"/>
  <c r="S746" i="1"/>
  <c r="R746" i="1"/>
  <c r="BP745" i="1"/>
  <c r="AQ745" i="1"/>
  <c r="AA745" i="1"/>
  <c r="Y745" i="1"/>
  <c r="X745" i="1"/>
  <c r="Q745" i="1" s="1"/>
  <c r="R745" i="1"/>
  <c r="BP744" i="1"/>
  <c r="AQ744" i="1"/>
  <c r="AA744" i="1"/>
  <c r="Y744" i="1"/>
  <c r="X744" i="1"/>
  <c r="Q744" i="1" s="1"/>
  <c r="S744" i="1"/>
  <c r="R744" i="1"/>
  <c r="M744" i="1"/>
  <c r="AX744" i="1" s="1"/>
  <c r="BP743" i="1"/>
  <c r="AQ743" i="1"/>
  <c r="AA743" i="1"/>
  <c r="Y743" i="1"/>
  <c r="X743" i="1"/>
  <c r="Q743" i="1" s="1"/>
  <c r="R743" i="1"/>
  <c r="BP742" i="1"/>
  <c r="AQ742" i="1"/>
  <c r="AA742" i="1"/>
  <c r="Y742" i="1"/>
  <c r="X742" i="1"/>
  <c r="Q742" i="1" s="1"/>
  <c r="R742" i="1"/>
  <c r="BP741" i="1"/>
  <c r="AQ741" i="1"/>
  <c r="AA741" i="1"/>
  <c r="Y741" i="1"/>
  <c r="S741" i="1" s="1"/>
  <c r="X741" i="1"/>
  <c r="Q741" i="1" s="1"/>
  <c r="M741" i="1" s="1"/>
  <c r="AX741" i="1" s="1"/>
  <c r="R741" i="1"/>
  <c r="BP740" i="1"/>
  <c r="AQ740" i="1"/>
  <c r="AA740" i="1"/>
  <c r="Y740" i="1"/>
  <c r="X740" i="1"/>
  <c r="Q740" i="1" s="1"/>
  <c r="R740" i="1"/>
  <c r="BP739" i="1"/>
  <c r="AX739" i="1"/>
  <c r="AQ739" i="1"/>
  <c r="AA739" i="1"/>
  <c r="Y739" i="1"/>
  <c r="S739" i="1" s="1"/>
  <c r="X739" i="1"/>
  <c r="Q739" i="1" s="1"/>
  <c r="R739" i="1"/>
  <c r="M739" i="1"/>
  <c r="BP738" i="1"/>
  <c r="AQ738" i="1"/>
  <c r="AA738" i="1"/>
  <c r="Y738" i="1"/>
  <c r="X738" i="1"/>
  <c r="Q738" i="1" s="1"/>
  <c r="M738" i="1" s="1"/>
  <c r="AX738" i="1" s="1"/>
  <c r="S738" i="1"/>
  <c r="R738" i="1"/>
  <c r="BP737" i="1"/>
  <c r="AQ737" i="1"/>
  <c r="AA737" i="1"/>
  <c r="X737" i="1"/>
  <c r="R737" i="1"/>
  <c r="Q737" i="1"/>
  <c r="BP736" i="1"/>
  <c r="AQ736" i="1"/>
  <c r="AA736" i="1"/>
  <c r="X736" i="1"/>
  <c r="Q736" i="1" s="1"/>
  <c r="S736" i="1" s="1"/>
  <c r="R736" i="1"/>
  <c r="M736" i="1"/>
  <c r="AX736" i="1" s="1"/>
  <c r="BP735" i="1"/>
  <c r="AQ735" i="1"/>
  <c r="AA735" i="1"/>
  <c r="Y735" i="1"/>
  <c r="X735" i="1"/>
  <c r="Q735" i="1" s="1"/>
  <c r="M735" i="1" s="1"/>
  <c r="AX735" i="1" s="1"/>
  <c r="S735" i="1"/>
  <c r="R735" i="1"/>
  <c r="BP734" i="1"/>
  <c r="AQ734" i="1"/>
  <c r="AA734" i="1"/>
  <c r="Y734" i="1"/>
  <c r="X734" i="1"/>
  <c r="Q734" i="1" s="1"/>
  <c r="M734" i="1" s="1"/>
  <c r="AX734" i="1" s="1"/>
  <c r="BP733" i="1"/>
  <c r="AX733" i="1"/>
  <c r="AQ733" i="1"/>
  <c r="AA733" i="1"/>
  <c r="Y733" i="1"/>
  <c r="S733" i="1" s="1"/>
  <c r="X733" i="1"/>
  <c r="Q733" i="1" s="1"/>
  <c r="M733" i="1" s="1"/>
  <c r="R733" i="1"/>
  <c r="BP732" i="1"/>
  <c r="AQ732" i="1"/>
  <c r="AA732" i="1"/>
  <c r="Y732" i="1"/>
  <c r="X732" i="1"/>
  <c r="Q732" i="1" s="1"/>
  <c r="M732" i="1"/>
  <c r="AX732" i="1" s="1"/>
  <c r="BP731" i="1"/>
  <c r="AQ731" i="1"/>
  <c r="AA731" i="1"/>
  <c r="Y731" i="1"/>
  <c r="X731" i="1"/>
  <c r="Q731" i="1" s="1"/>
  <c r="R731" i="1"/>
  <c r="BP730" i="1"/>
  <c r="AQ730" i="1"/>
  <c r="AA730" i="1"/>
  <c r="Y730" i="1"/>
  <c r="X730" i="1"/>
  <c r="Q730" i="1" s="1"/>
  <c r="M730" i="1" s="1"/>
  <c r="AX730" i="1" s="1"/>
  <c r="BP729" i="1"/>
  <c r="AQ729" i="1"/>
  <c r="AA729" i="1"/>
  <c r="Y729" i="1"/>
  <c r="S729" i="1" s="1"/>
  <c r="X729" i="1"/>
  <c r="Q729" i="1" s="1"/>
  <c r="R729" i="1"/>
  <c r="M729" i="1"/>
  <c r="AX729" i="1" s="1"/>
  <c r="BP728" i="1"/>
  <c r="AQ728" i="1"/>
  <c r="AA728" i="1"/>
  <c r="Y728" i="1"/>
  <c r="X728" i="1"/>
  <c r="Q728" i="1" s="1"/>
  <c r="R728" i="1"/>
  <c r="BP727" i="1"/>
  <c r="AQ727" i="1"/>
  <c r="AA727" i="1"/>
  <c r="Y727" i="1"/>
  <c r="X727" i="1"/>
  <c r="Q727" i="1" s="1"/>
  <c r="M727" i="1"/>
  <c r="AX727" i="1" s="1"/>
  <c r="BP726" i="1"/>
  <c r="AQ726" i="1"/>
  <c r="AA726" i="1"/>
  <c r="Y726" i="1"/>
  <c r="X726" i="1"/>
  <c r="Q726" i="1" s="1"/>
  <c r="R726" i="1"/>
  <c r="BP725" i="1"/>
  <c r="AQ725" i="1"/>
  <c r="AA725" i="1"/>
  <c r="Y725" i="1"/>
  <c r="X725" i="1"/>
  <c r="Q725" i="1" s="1"/>
  <c r="M725" i="1" s="1"/>
  <c r="AX725" i="1" s="1"/>
  <c r="BP724" i="1"/>
  <c r="AQ724" i="1"/>
  <c r="AA724" i="1"/>
  <c r="Y724" i="1"/>
  <c r="X724" i="1"/>
  <c r="Q724" i="1" s="1"/>
  <c r="R724" i="1"/>
  <c r="BP723" i="1"/>
  <c r="AQ723" i="1"/>
  <c r="AA723" i="1"/>
  <c r="Y723" i="1"/>
  <c r="X723" i="1"/>
  <c r="Q723" i="1" s="1"/>
  <c r="R723" i="1"/>
  <c r="BP722" i="1"/>
  <c r="AQ722" i="1"/>
  <c r="AA722" i="1"/>
  <c r="Y722" i="1"/>
  <c r="X722" i="1"/>
  <c r="Q722" i="1" s="1"/>
  <c r="S722" i="1"/>
  <c r="R722" i="1"/>
  <c r="M722" i="1" s="1"/>
  <c r="AX722" i="1" s="1"/>
  <c r="BP721" i="1"/>
  <c r="AQ721" i="1"/>
  <c r="AA721" i="1"/>
  <c r="Y721" i="1"/>
  <c r="X721" i="1"/>
  <c r="Q721" i="1"/>
  <c r="M721" i="1"/>
  <c r="AX721" i="1" s="1"/>
  <c r="BP720" i="1"/>
  <c r="AQ720" i="1"/>
  <c r="AA720" i="1"/>
  <c r="Y720" i="1"/>
  <c r="X720" i="1"/>
  <c r="Q720" i="1" s="1"/>
  <c r="M720" i="1" s="1"/>
  <c r="AX720" i="1" s="1"/>
  <c r="BP719" i="1"/>
  <c r="AQ719" i="1"/>
  <c r="AA719" i="1"/>
  <c r="Y719" i="1"/>
  <c r="X719" i="1"/>
  <c r="Q719" i="1" s="1"/>
  <c r="M719" i="1" s="1"/>
  <c r="AX719" i="1" s="1"/>
  <c r="BP718" i="1"/>
  <c r="AQ718" i="1"/>
  <c r="AA718" i="1"/>
  <c r="Y718" i="1"/>
  <c r="X718" i="1"/>
  <c r="Q718" i="1" s="1"/>
  <c r="M718" i="1" s="1"/>
  <c r="AX718" i="1" s="1"/>
  <c r="BP717" i="1"/>
  <c r="AQ717" i="1"/>
  <c r="AA717" i="1"/>
  <c r="Y717" i="1"/>
  <c r="X717" i="1"/>
  <c r="Q717" i="1" s="1"/>
  <c r="M717" i="1"/>
  <c r="AX717" i="1" s="1"/>
  <c r="BP716" i="1"/>
  <c r="AQ716" i="1"/>
  <c r="AA716" i="1"/>
  <c r="Y716" i="1"/>
  <c r="X716" i="1"/>
  <c r="Q716" i="1" s="1"/>
  <c r="BP715" i="1"/>
  <c r="AQ715" i="1"/>
  <c r="AA715" i="1"/>
  <c r="Y715" i="1"/>
  <c r="X715" i="1"/>
  <c r="R715" i="1"/>
  <c r="M715" i="1" s="1"/>
  <c r="AX715" i="1" s="1"/>
  <c r="Q715" i="1"/>
  <c r="BP714" i="1"/>
  <c r="AQ714" i="1"/>
  <c r="AA714" i="1"/>
  <c r="Y714" i="1"/>
  <c r="X714" i="1"/>
  <c r="Q714" i="1" s="1"/>
  <c r="R714" i="1"/>
  <c r="BP713" i="1"/>
  <c r="AQ713" i="1"/>
  <c r="AA713" i="1"/>
  <c r="Y713" i="1"/>
  <c r="X713" i="1"/>
  <c r="Q713" i="1" s="1"/>
  <c r="M713" i="1" s="1"/>
  <c r="AX713" i="1" s="1"/>
  <c r="BP712" i="1"/>
  <c r="AQ712" i="1"/>
  <c r="AA712" i="1"/>
  <c r="Y712" i="1"/>
  <c r="S712" i="1" s="1"/>
  <c r="X712" i="1"/>
  <c r="Q712" i="1" s="1"/>
  <c r="R712" i="1"/>
  <c r="M712" i="1"/>
  <c r="AX712" i="1" s="1"/>
  <c r="BP711" i="1"/>
  <c r="AQ711" i="1"/>
  <c r="AA711" i="1"/>
  <c r="Y711" i="1"/>
  <c r="X711" i="1"/>
  <c r="Q711" i="1" s="1"/>
  <c r="R711" i="1"/>
  <c r="BP710" i="1"/>
  <c r="AQ710" i="1"/>
  <c r="AA710" i="1"/>
  <c r="Y710" i="1"/>
  <c r="X710" i="1"/>
  <c r="Q710" i="1" s="1"/>
  <c r="M710" i="1" s="1"/>
  <c r="AX710" i="1" s="1"/>
  <c r="BP709" i="1"/>
  <c r="AQ709" i="1"/>
  <c r="AA709" i="1"/>
  <c r="Y709" i="1"/>
  <c r="X709" i="1"/>
  <c r="Q709" i="1"/>
  <c r="BP708" i="1"/>
  <c r="AQ708" i="1"/>
  <c r="AA708" i="1"/>
  <c r="Y708" i="1"/>
  <c r="X708" i="1"/>
  <c r="R708" i="1"/>
  <c r="M708" i="1" s="1"/>
  <c r="AX708" i="1" s="1"/>
  <c r="Q708" i="1"/>
  <c r="BP707" i="1"/>
  <c r="AQ707" i="1"/>
  <c r="AA707" i="1"/>
  <c r="Y707" i="1"/>
  <c r="X707" i="1"/>
  <c r="Q707" i="1" s="1"/>
  <c r="M707" i="1" s="1"/>
  <c r="AX707" i="1" s="1"/>
  <c r="BP706" i="1"/>
  <c r="AQ706" i="1"/>
  <c r="AA706" i="1"/>
  <c r="Y706" i="1"/>
  <c r="X706" i="1"/>
  <c r="Q706" i="1"/>
  <c r="BP705" i="1"/>
  <c r="AQ705" i="1"/>
  <c r="AA705" i="1"/>
  <c r="Y705" i="1"/>
  <c r="X705" i="1"/>
  <c r="Q705" i="1" s="1"/>
  <c r="R705" i="1"/>
  <c r="M705" i="1" s="1"/>
  <c r="AX705" i="1" s="1"/>
  <c r="BP704" i="1"/>
  <c r="AQ704" i="1"/>
  <c r="AA704" i="1"/>
  <c r="Y704" i="1"/>
  <c r="X704" i="1"/>
  <c r="Q704" i="1" s="1"/>
  <c r="M704" i="1" s="1"/>
  <c r="AX704" i="1" s="1"/>
  <c r="BP703" i="1"/>
  <c r="AQ703" i="1"/>
  <c r="AA703" i="1"/>
  <c r="Y703" i="1"/>
  <c r="X703" i="1"/>
  <c r="Q703" i="1" s="1"/>
  <c r="M703" i="1" s="1"/>
  <c r="AX703" i="1" s="1"/>
  <c r="BP702" i="1"/>
  <c r="AQ702" i="1"/>
  <c r="AA702" i="1"/>
  <c r="Y702" i="1"/>
  <c r="X702" i="1"/>
  <c r="Q702" i="1"/>
  <c r="BP701" i="1"/>
  <c r="AQ701" i="1"/>
  <c r="AA701" i="1"/>
  <c r="Y701" i="1"/>
  <c r="X701" i="1"/>
  <c r="Q701" i="1"/>
  <c r="M701" i="1" s="1"/>
  <c r="AX701" i="1" s="1"/>
  <c r="BP700" i="1"/>
  <c r="AQ700" i="1"/>
  <c r="AA700" i="1"/>
  <c r="Y700" i="1"/>
  <c r="X700" i="1"/>
  <c r="Q700" i="1"/>
  <c r="M700" i="1" s="1"/>
  <c r="AX700" i="1" s="1"/>
  <c r="BP699" i="1"/>
  <c r="AQ699" i="1"/>
  <c r="AA699" i="1"/>
  <c r="Y699" i="1"/>
  <c r="X699" i="1"/>
  <c r="Q699" i="1"/>
  <c r="M699" i="1" s="1"/>
  <c r="AX699" i="1" s="1"/>
  <c r="BP698" i="1"/>
  <c r="AQ698" i="1"/>
  <c r="AA698" i="1"/>
  <c r="Y698" i="1"/>
  <c r="X698" i="1"/>
  <c r="Q698" i="1"/>
  <c r="M698" i="1" s="1"/>
  <c r="AX698" i="1" s="1"/>
  <c r="BP697" i="1"/>
  <c r="AQ697" i="1"/>
  <c r="AA697" i="1"/>
  <c r="Y697" i="1"/>
  <c r="X697" i="1"/>
  <c r="Q697" i="1"/>
  <c r="M697" i="1" s="1"/>
  <c r="AX697" i="1" s="1"/>
  <c r="BP696" i="1"/>
  <c r="AQ696" i="1"/>
  <c r="AA696" i="1"/>
  <c r="Y696" i="1"/>
  <c r="X696" i="1"/>
  <c r="Q696" i="1"/>
  <c r="M696" i="1" s="1"/>
  <c r="AX696" i="1" s="1"/>
  <c r="BP695" i="1"/>
  <c r="AQ695" i="1"/>
  <c r="AA695" i="1"/>
  <c r="Y695" i="1"/>
  <c r="X695" i="1"/>
  <c r="Q695" i="1"/>
  <c r="BP694" i="1"/>
  <c r="AQ694" i="1"/>
  <c r="AA694" i="1"/>
  <c r="Y694" i="1"/>
  <c r="R694" i="1" s="1"/>
  <c r="X694" i="1"/>
  <c r="Q694" i="1"/>
  <c r="BP693" i="1"/>
  <c r="AQ693" i="1"/>
  <c r="AA693" i="1"/>
  <c r="Y693" i="1"/>
  <c r="R693" i="1" s="1"/>
  <c r="X693" i="1"/>
  <c r="S693" i="1"/>
  <c r="Q693" i="1"/>
  <c r="BP692" i="1"/>
  <c r="AQ692" i="1"/>
  <c r="AA692" i="1"/>
  <c r="Y692" i="1"/>
  <c r="X692" i="1"/>
  <c r="Q692" i="1"/>
  <c r="M692" i="1" s="1"/>
  <c r="AX692" i="1" s="1"/>
  <c r="BP691" i="1"/>
  <c r="AQ691" i="1"/>
  <c r="AA691" i="1"/>
  <c r="Y691" i="1"/>
  <c r="X691" i="1"/>
  <c r="Q691" i="1"/>
  <c r="BP690" i="1"/>
  <c r="AQ690" i="1"/>
  <c r="AA690" i="1"/>
  <c r="Y690" i="1"/>
  <c r="X690" i="1"/>
  <c r="Q690" i="1"/>
  <c r="M690" i="1" s="1"/>
  <c r="AX690" i="1" s="1"/>
  <c r="BP689" i="1"/>
  <c r="AQ689" i="1"/>
  <c r="AA689" i="1"/>
  <c r="Y689" i="1"/>
  <c r="X689" i="1"/>
  <c r="Q689" i="1"/>
  <c r="BP688" i="1"/>
  <c r="AQ688" i="1"/>
  <c r="AA688" i="1"/>
  <c r="Y688" i="1"/>
  <c r="X688" i="1"/>
  <c r="Q688" i="1" s="1"/>
  <c r="R688" i="1"/>
  <c r="M688" i="1" s="1"/>
  <c r="AX688" i="1" s="1"/>
  <c r="BP687" i="1"/>
  <c r="AQ687" i="1"/>
  <c r="AA687" i="1"/>
  <c r="Y687" i="1"/>
  <c r="X687" i="1"/>
  <c r="Q687" i="1" s="1"/>
  <c r="BP686" i="1"/>
  <c r="AQ686" i="1"/>
  <c r="AA686" i="1"/>
  <c r="Y686" i="1"/>
  <c r="X686" i="1"/>
  <c r="R686" i="1"/>
  <c r="Q686" i="1"/>
  <c r="M686" i="1"/>
  <c r="AX686" i="1" s="1"/>
  <c r="BP685" i="1"/>
  <c r="AQ685" i="1"/>
  <c r="AA685" i="1"/>
  <c r="Y685" i="1"/>
  <c r="X685" i="1"/>
  <c r="Q685" i="1" s="1"/>
  <c r="BP684" i="1"/>
  <c r="AQ684" i="1"/>
  <c r="AA684" i="1"/>
  <c r="Y684" i="1"/>
  <c r="X684" i="1"/>
  <c r="Q684" i="1" s="1"/>
  <c r="BP683" i="1"/>
  <c r="AQ683" i="1"/>
  <c r="AA683" i="1"/>
  <c r="Y683" i="1"/>
  <c r="X683" i="1"/>
  <c r="Q683" i="1"/>
  <c r="BP682" i="1"/>
  <c r="AQ682" i="1"/>
  <c r="AA682" i="1"/>
  <c r="Y682" i="1"/>
  <c r="X682" i="1"/>
  <c r="R682" i="1"/>
  <c r="M682" i="1" s="1"/>
  <c r="AX682" i="1" s="1"/>
  <c r="Q682" i="1"/>
  <c r="BP681" i="1"/>
  <c r="AQ681" i="1"/>
  <c r="AA681" i="1"/>
  <c r="Y681" i="1"/>
  <c r="X681" i="1"/>
  <c r="Q681" i="1" s="1"/>
  <c r="BP680" i="1"/>
  <c r="AQ680" i="1"/>
  <c r="AA680" i="1"/>
  <c r="Y680" i="1"/>
  <c r="X680" i="1"/>
  <c r="Q680" i="1" s="1"/>
  <c r="BP679" i="1"/>
  <c r="AQ679" i="1"/>
  <c r="AA679" i="1"/>
  <c r="Y679" i="1"/>
  <c r="X679" i="1"/>
  <c r="Q679" i="1" s="1"/>
  <c r="BP678" i="1"/>
  <c r="AQ678" i="1"/>
  <c r="AA678" i="1"/>
  <c r="Y678" i="1"/>
  <c r="X678" i="1"/>
  <c r="Q678" i="1"/>
  <c r="M678" i="1" s="1"/>
  <c r="AX678" i="1" s="1"/>
  <c r="BP677" i="1"/>
  <c r="AQ677" i="1"/>
  <c r="AA677" i="1"/>
  <c r="Y677" i="1"/>
  <c r="X677" i="1"/>
  <c r="Q677" i="1"/>
  <c r="M677" i="1" s="1"/>
  <c r="AX677" i="1" s="1"/>
  <c r="BP676" i="1"/>
  <c r="AQ676" i="1"/>
  <c r="AA676" i="1"/>
  <c r="Y676" i="1"/>
  <c r="X676" i="1"/>
  <c r="Q676" i="1"/>
  <c r="M676" i="1" s="1"/>
  <c r="AX676" i="1" s="1"/>
  <c r="BP675" i="1"/>
  <c r="AQ675" i="1"/>
  <c r="AA675" i="1"/>
  <c r="Y675" i="1"/>
  <c r="X675" i="1"/>
  <c r="R675" i="1"/>
  <c r="M675" i="1" s="1"/>
  <c r="AX675" i="1" s="1"/>
  <c r="Q675" i="1"/>
  <c r="AX674" i="1"/>
  <c r="AQ674" i="1"/>
  <c r="AA674" i="1"/>
  <c r="Y674" i="1"/>
  <c r="X674" i="1"/>
  <c r="Q674" i="1" s="1"/>
  <c r="M674" i="1" s="1"/>
  <c r="BP673" i="1"/>
  <c r="AQ673" i="1"/>
  <c r="AA673" i="1"/>
  <c r="Y673" i="1"/>
  <c r="X673" i="1"/>
  <c r="Q673" i="1" s="1"/>
  <c r="S673" i="1" s="1"/>
  <c r="R673" i="1"/>
  <c r="M673" i="1" s="1"/>
  <c r="AX673" i="1" s="1"/>
  <c r="BP672" i="1"/>
  <c r="AQ672" i="1"/>
  <c r="AA672" i="1"/>
  <c r="Y672" i="1"/>
  <c r="X672" i="1"/>
  <c r="Q672" i="1"/>
  <c r="BP671" i="1"/>
  <c r="AQ671" i="1"/>
  <c r="AA671" i="1"/>
  <c r="Y671" i="1"/>
  <c r="X671" i="1"/>
  <c r="Q671" i="1"/>
  <c r="AQ670" i="1"/>
  <c r="AA670" i="1"/>
  <c r="Y670" i="1"/>
  <c r="X670" i="1"/>
  <c r="Q670" i="1"/>
  <c r="M670" i="1" s="1"/>
  <c r="AX670" i="1" s="1"/>
  <c r="BP669" i="1"/>
  <c r="AQ669" i="1"/>
  <c r="AA669" i="1"/>
  <c r="Y669" i="1"/>
  <c r="X669" i="1"/>
  <c r="Q669" i="1"/>
  <c r="BP668" i="1"/>
  <c r="AQ668" i="1"/>
  <c r="AA668" i="1"/>
  <c r="Y668" i="1"/>
  <c r="X668" i="1"/>
  <c r="Q668" i="1"/>
  <c r="BP667" i="1"/>
  <c r="AQ667" i="1"/>
  <c r="AA667" i="1"/>
  <c r="Y667" i="1"/>
  <c r="X667" i="1"/>
  <c r="Q667" i="1"/>
  <c r="M667" i="1" s="1"/>
  <c r="AX667" i="1" s="1"/>
  <c r="AQ666" i="1"/>
  <c r="AA666" i="1"/>
  <c r="Y666" i="1"/>
  <c r="R666" i="1" s="1"/>
  <c r="X666" i="1"/>
  <c r="S666" i="1"/>
  <c r="Q666" i="1"/>
  <c r="M666" i="1" s="1"/>
  <c r="AX666" i="1" s="1"/>
  <c r="BP665" i="1"/>
  <c r="AQ665" i="1"/>
  <c r="AA665" i="1"/>
  <c r="Y665" i="1"/>
  <c r="X665" i="1"/>
  <c r="Q665" i="1"/>
  <c r="M665" i="1" s="1"/>
  <c r="AX665" i="1" s="1"/>
  <c r="BP664" i="1"/>
  <c r="AQ664" i="1"/>
  <c r="AA664" i="1"/>
  <c r="Y664" i="1"/>
  <c r="X664" i="1"/>
  <c r="Q664" i="1"/>
  <c r="M664" i="1" s="1"/>
  <c r="AX664" i="1" s="1"/>
  <c r="BP663" i="1"/>
  <c r="AQ663" i="1"/>
  <c r="AA663" i="1"/>
  <c r="Y663" i="1"/>
  <c r="X663" i="1"/>
  <c r="Q663" i="1"/>
  <c r="M663" i="1" s="1"/>
  <c r="AX663" i="1" s="1"/>
  <c r="AQ662" i="1"/>
  <c r="AA662" i="1"/>
  <c r="Y662" i="1"/>
  <c r="X662" i="1"/>
  <c r="Q662" i="1"/>
  <c r="M662" i="1" s="1"/>
  <c r="AX662" i="1" s="1"/>
  <c r="BP661" i="1"/>
  <c r="AQ661" i="1"/>
  <c r="AA661" i="1"/>
  <c r="Y661" i="1"/>
  <c r="X661" i="1"/>
  <c r="Q661" i="1" s="1"/>
  <c r="BP660" i="1"/>
  <c r="AQ660" i="1"/>
  <c r="AA660" i="1"/>
  <c r="Y660" i="1"/>
  <c r="X660" i="1"/>
  <c r="Q660" i="1"/>
  <c r="M660" i="1" s="1"/>
  <c r="AX660" i="1" s="1"/>
  <c r="BP659" i="1"/>
  <c r="AQ659" i="1"/>
  <c r="AA659" i="1"/>
  <c r="Y659" i="1"/>
  <c r="X659" i="1"/>
  <c r="Q659" i="1"/>
  <c r="M659" i="1" s="1"/>
  <c r="AX659" i="1" s="1"/>
  <c r="AQ658" i="1"/>
  <c r="AA658" i="1"/>
  <c r="Y658" i="1"/>
  <c r="X658" i="1"/>
  <c r="Q658" i="1" s="1"/>
  <c r="M658" i="1" s="1"/>
  <c r="AX658" i="1" s="1"/>
  <c r="S658" i="1"/>
  <c r="R658" i="1"/>
  <c r="BP657" i="1"/>
  <c r="AX657" i="1"/>
  <c r="AQ657" i="1"/>
  <c r="AA657" i="1"/>
  <c r="Y657" i="1"/>
  <c r="X657" i="1"/>
  <c r="Q657" i="1" s="1"/>
  <c r="M657" i="1"/>
  <c r="BP656" i="1"/>
  <c r="AQ656" i="1"/>
  <c r="AA656" i="1"/>
  <c r="Y656" i="1"/>
  <c r="S656" i="1" s="1"/>
  <c r="X656" i="1"/>
  <c r="R656" i="1"/>
  <c r="Q656" i="1"/>
  <c r="BP655" i="1"/>
  <c r="AQ655" i="1"/>
  <c r="AA655" i="1"/>
  <c r="Y655" i="1"/>
  <c r="X655" i="1"/>
  <c r="Q655" i="1"/>
  <c r="M655" i="1" s="1"/>
  <c r="AX655" i="1" s="1"/>
  <c r="AQ654" i="1"/>
  <c r="AA654" i="1"/>
  <c r="Y654" i="1"/>
  <c r="X654" i="1"/>
  <c r="Q654" i="1"/>
  <c r="M654" i="1" s="1"/>
  <c r="AX654" i="1" s="1"/>
  <c r="BP653" i="1"/>
  <c r="AQ653" i="1"/>
  <c r="AA653" i="1"/>
  <c r="Y653" i="1"/>
  <c r="X653" i="1"/>
  <c r="Q653" i="1" s="1"/>
  <c r="BP652" i="1"/>
  <c r="AQ652" i="1"/>
  <c r="AA652" i="1"/>
  <c r="Y652" i="1"/>
  <c r="X652" i="1"/>
  <c r="Q652" i="1" s="1"/>
  <c r="R652" i="1" s="1"/>
  <c r="M652" i="1"/>
  <c r="AX652" i="1" s="1"/>
  <c r="BP651" i="1"/>
  <c r="AQ651" i="1"/>
  <c r="AA651" i="1"/>
  <c r="Y651" i="1"/>
  <c r="S651" i="1" s="1"/>
  <c r="X651" i="1"/>
  <c r="R651" i="1"/>
  <c r="Q651" i="1"/>
  <c r="M651" i="1" s="1"/>
  <c r="AX651" i="1" s="1"/>
  <c r="AQ650" i="1"/>
  <c r="AA650" i="1"/>
  <c r="Y650" i="1"/>
  <c r="X650" i="1"/>
  <c r="Q650" i="1"/>
  <c r="M650" i="1" s="1"/>
  <c r="AX650" i="1" s="1"/>
  <c r="BP649" i="1"/>
  <c r="AQ649" i="1"/>
  <c r="AA649" i="1"/>
  <c r="Y649" i="1"/>
  <c r="X649" i="1"/>
  <c r="Q649" i="1" s="1"/>
  <c r="M649" i="1" s="1"/>
  <c r="AX649" i="1" s="1"/>
  <c r="BP648" i="1"/>
  <c r="AQ648" i="1"/>
  <c r="AA648" i="1"/>
  <c r="Y648" i="1"/>
  <c r="X648" i="1"/>
  <c r="Q648" i="1" s="1"/>
  <c r="M648" i="1" s="1"/>
  <c r="AX648" i="1" s="1"/>
  <c r="S648" i="1"/>
  <c r="R648" i="1"/>
  <c r="BP647" i="1"/>
  <c r="AQ647" i="1"/>
  <c r="AA647" i="1"/>
  <c r="Y647" i="1"/>
  <c r="X647" i="1"/>
  <c r="Q647" i="1"/>
  <c r="AQ646" i="1"/>
  <c r="AA646" i="1"/>
  <c r="Y646" i="1"/>
  <c r="X646" i="1"/>
  <c r="Q646" i="1"/>
  <c r="M646" i="1"/>
  <c r="AX646" i="1" s="1"/>
  <c r="BP645" i="1"/>
  <c r="AQ645" i="1"/>
  <c r="AA645" i="1"/>
  <c r="Y645" i="1"/>
  <c r="X645" i="1"/>
  <c r="R645" i="1"/>
  <c r="S645" i="1" s="1"/>
  <c r="Q645" i="1"/>
  <c r="BP644" i="1"/>
  <c r="AQ644" i="1"/>
  <c r="AA644" i="1"/>
  <c r="Y644" i="1"/>
  <c r="X644" i="1"/>
  <c r="Q644" i="1"/>
  <c r="M644" i="1" s="1"/>
  <c r="AX644" i="1" s="1"/>
  <c r="BP643" i="1"/>
  <c r="AQ643" i="1"/>
  <c r="AA643" i="1"/>
  <c r="Y643" i="1"/>
  <c r="X643" i="1"/>
  <c r="Q643" i="1" s="1"/>
  <c r="M643" i="1" s="1"/>
  <c r="AX643" i="1" s="1"/>
  <c r="AQ642" i="1"/>
  <c r="AA642" i="1"/>
  <c r="Y642" i="1"/>
  <c r="X642" i="1"/>
  <c r="Q642" i="1" s="1"/>
  <c r="M642" i="1" s="1"/>
  <c r="AX642" i="1" s="1"/>
  <c r="BP641" i="1"/>
  <c r="AQ641" i="1"/>
  <c r="AA641" i="1"/>
  <c r="Y641" i="1"/>
  <c r="X641" i="1"/>
  <c r="Q641" i="1"/>
  <c r="BP640" i="1"/>
  <c r="AQ640" i="1"/>
  <c r="AA640" i="1"/>
  <c r="Y640" i="1"/>
  <c r="X640" i="1"/>
  <c r="Q640" i="1"/>
  <c r="M640" i="1"/>
  <c r="AX640" i="1" s="1"/>
  <c r="BP639" i="1"/>
  <c r="AQ639" i="1"/>
  <c r="AA639" i="1"/>
  <c r="Y639" i="1"/>
  <c r="X639" i="1"/>
  <c r="Q639" i="1"/>
  <c r="AQ638" i="1"/>
  <c r="AA638" i="1"/>
  <c r="Y638" i="1"/>
  <c r="X638" i="1"/>
  <c r="Q638" i="1"/>
  <c r="M638" i="1" s="1"/>
  <c r="AX638" i="1" s="1"/>
  <c r="BP637" i="1"/>
  <c r="AQ637" i="1"/>
  <c r="AA637" i="1"/>
  <c r="Y637" i="1"/>
  <c r="X637" i="1"/>
  <c r="Q637" i="1"/>
  <c r="M637" i="1" s="1"/>
  <c r="AX637" i="1" s="1"/>
  <c r="BP636" i="1"/>
  <c r="AQ636" i="1"/>
  <c r="AA636" i="1"/>
  <c r="Y636" i="1"/>
  <c r="X636" i="1"/>
  <c r="Q636" i="1"/>
  <c r="M636" i="1" s="1"/>
  <c r="AX636" i="1" s="1"/>
  <c r="BP635" i="1"/>
  <c r="AQ635" i="1"/>
  <c r="AA635" i="1"/>
  <c r="Y635" i="1"/>
  <c r="X635" i="1"/>
  <c r="Q635" i="1"/>
  <c r="M635" i="1" s="1"/>
  <c r="AX635" i="1" s="1"/>
  <c r="AQ634" i="1"/>
  <c r="AA634" i="1"/>
  <c r="Y634" i="1"/>
  <c r="X634" i="1"/>
  <c r="Q634" i="1"/>
  <c r="M634" i="1" s="1"/>
  <c r="AX634" i="1" s="1"/>
  <c r="BP633" i="1"/>
  <c r="AQ633" i="1"/>
  <c r="AA633" i="1"/>
  <c r="Y633" i="1"/>
  <c r="X633" i="1"/>
  <c r="Q633" i="1"/>
  <c r="M633" i="1" s="1"/>
  <c r="AX633" i="1" s="1"/>
  <c r="BP632" i="1"/>
  <c r="AQ632" i="1"/>
  <c r="AA632" i="1"/>
  <c r="Y632" i="1"/>
  <c r="X632" i="1"/>
  <c r="Q632" i="1"/>
  <c r="M632" i="1" s="1"/>
  <c r="AX632" i="1" s="1"/>
  <c r="BP631" i="1"/>
  <c r="AQ631" i="1"/>
  <c r="AA631" i="1"/>
  <c r="Y631" i="1"/>
  <c r="X631" i="1"/>
  <c r="Q631" i="1"/>
  <c r="M631" i="1" s="1"/>
  <c r="AX631" i="1" s="1"/>
  <c r="AQ630" i="1"/>
  <c r="AA630" i="1"/>
  <c r="Y630" i="1"/>
  <c r="X630" i="1"/>
  <c r="Q630" i="1"/>
  <c r="M630" i="1" s="1"/>
  <c r="AX630" i="1" s="1"/>
  <c r="BP629" i="1"/>
  <c r="AQ629" i="1"/>
  <c r="AA629" i="1"/>
  <c r="Y629" i="1"/>
  <c r="X629" i="1"/>
  <c r="Q629" i="1" s="1"/>
  <c r="S629" i="1"/>
  <c r="R629" i="1"/>
  <c r="BP628" i="1"/>
  <c r="AQ628" i="1"/>
  <c r="AA628" i="1"/>
  <c r="Y628" i="1"/>
  <c r="X628" i="1"/>
  <c r="Q628" i="1"/>
  <c r="BP627" i="1"/>
  <c r="AQ627" i="1"/>
  <c r="AA627" i="1"/>
  <c r="Y627" i="1"/>
  <c r="X627" i="1"/>
  <c r="Q627" i="1" s="1"/>
  <c r="M627" i="1" s="1"/>
  <c r="AX627" i="1" s="1"/>
  <c r="S627" i="1"/>
  <c r="R627" i="1"/>
  <c r="BO626" i="1"/>
  <c r="AX626" i="1"/>
  <c r="AQ626" i="1"/>
  <c r="AA626" i="1"/>
  <c r="Y626" i="1"/>
  <c r="X626" i="1"/>
  <c r="Q626" i="1"/>
  <c r="M626" i="1"/>
  <c r="BP625" i="1"/>
  <c r="AQ625" i="1"/>
  <c r="AA625" i="1"/>
  <c r="Y625" i="1"/>
  <c r="X625" i="1"/>
  <c r="S625" i="1"/>
  <c r="R625" i="1"/>
  <c r="Q625" i="1"/>
  <c r="BP624" i="1"/>
  <c r="AQ624" i="1"/>
  <c r="AA624" i="1"/>
  <c r="Y624" i="1"/>
  <c r="X624" i="1"/>
  <c r="Q624" i="1"/>
  <c r="M624" i="1" s="1"/>
  <c r="AX624" i="1" s="1"/>
  <c r="BP623" i="1"/>
  <c r="AQ623" i="1"/>
  <c r="AA623" i="1"/>
  <c r="Y623" i="1"/>
  <c r="X623" i="1"/>
  <c r="Q623" i="1" s="1"/>
  <c r="AQ622" i="1"/>
  <c r="AA622" i="1"/>
  <c r="Y622" i="1"/>
  <c r="X622" i="1"/>
  <c r="Q622" i="1" s="1"/>
  <c r="M622" i="1"/>
  <c r="AX622" i="1" s="1"/>
  <c r="BP621" i="1"/>
  <c r="AQ621" i="1"/>
  <c r="AA621" i="1"/>
  <c r="Y621" i="1"/>
  <c r="X621" i="1"/>
  <c r="R621" i="1"/>
  <c r="Q621" i="1"/>
  <c r="BP620" i="1"/>
  <c r="AQ620" i="1"/>
  <c r="AA620" i="1"/>
  <c r="Y620" i="1"/>
  <c r="X620" i="1"/>
  <c r="Q620" i="1"/>
  <c r="M620" i="1"/>
  <c r="AX620" i="1" s="1"/>
  <c r="BP619" i="1"/>
  <c r="AQ619" i="1"/>
  <c r="AA619" i="1"/>
  <c r="Y619" i="1"/>
  <c r="X619" i="1"/>
  <c r="Q619" i="1" s="1"/>
  <c r="M619" i="1" s="1"/>
  <c r="AX619" i="1" s="1"/>
  <c r="S619" i="1"/>
  <c r="R619" i="1"/>
  <c r="AQ618" i="1"/>
  <c r="AA618" i="1"/>
  <c r="Y618" i="1"/>
  <c r="X618" i="1"/>
  <c r="Q618" i="1" s="1"/>
  <c r="O618" i="1"/>
  <c r="BP617" i="1"/>
  <c r="AX617" i="1"/>
  <c r="AQ617" i="1"/>
  <c r="AA617" i="1"/>
  <c r="Y617" i="1"/>
  <c r="X617" i="1"/>
  <c r="Q617" i="1"/>
  <c r="M617" i="1"/>
  <c r="BP616" i="1"/>
  <c r="AQ616" i="1"/>
  <c r="AA616" i="1"/>
  <c r="Y616" i="1"/>
  <c r="X616" i="1"/>
  <c r="Q616" i="1"/>
  <c r="M616" i="1" s="1"/>
  <c r="AX616" i="1" s="1"/>
  <c r="BP615" i="1"/>
  <c r="AQ615" i="1"/>
  <c r="AA615" i="1"/>
  <c r="Y615" i="1"/>
  <c r="S615" i="1" s="1"/>
  <c r="X615" i="1"/>
  <c r="R615" i="1"/>
  <c r="Q615" i="1"/>
  <c r="AQ614" i="1"/>
  <c r="AA614" i="1"/>
  <c r="Y614" i="1"/>
  <c r="X614" i="1"/>
  <c r="Q614" i="1" s="1"/>
  <c r="R614" i="1"/>
  <c r="M614" i="1"/>
  <c r="AX614" i="1" s="1"/>
  <c r="BP613" i="1"/>
  <c r="AQ613" i="1"/>
  <c r="AA613" i="1"/>
  <c r="Y613" i="1"/>
  <c r="R613" i="1" s="1"/>
  <c r="M613" i="1" s="1"/>
  <c r="AX613" i="1" s="1"/>
  <c r="X613" i="1"/>
  <c r="Q613" i="1"/>
  <c r="S613" i="1" s="1"/>
  <c r="BP612" i="1"/>
  <c r="AX612" i="1"/>
  <c r="AQ612" i="1"/>
  <c r="AA612" i="1"/>
  <c r="Y612" i="1"/>
  <c r="X612" i="1"/>
  <c r="Q612" i="1" s="1"/>
  <c r="M612" i="1" s="1"/>
  <c r="BP611" i="1"/>
  <c r="AQ611" i="1"/>
  <c r="AA611" i="1"/>
  <c r="Y611" i="1"/>
  <c r="X611" i="1"/>
  <c r="Q611" i="1" s="1"/>
  <c r="M611" i="1" s="1"/>
  <c r="AX611" i="1" s="1"/>
  <c r="S611" i="1"/>
  <c r="R611" i="1"/>
  <c r="AQ610" i="1"/>
  <c r="AA610" i="1"/>
  <c r="Y610" i="1"/>
  <c r="X610" i="1"/>
  <c r="Q610" i="1"/>
  <c r="R610" i="1" s="1"/>
  <c r="BP609" i="1"/>
  <c r="AQ609" i="1"/>
  <c r="AA609" i="1"/>
  <c r="Y609" i="1"/>
  <c r="X609" i="1"/>
  <c r="Q609" i="1"/>
  <c r="R609" i="1" s="1"/>
  <c r="M609" i="1"/>
  <c r="AX609" i="1" s="1"/>
  <c r="BP608" i="1"/>
  <c r="AQ608" i="1"/>
  <c r="AA608" i="1"/>
  <c r="Y608" i="1"/>
  <c r="X608" i="1"/>
  <c r="Q608" i="1" s="1"/>
  <c r="R608" i="1"/>
  <c r="BP607" i="1"/>
  <c r="AQ607" i="1"/>
  <c r="AA607" i="1"/>
  <c r="Y607" i="1"/>
  <c r="R607" i="1" s="1"/>
  <c r="X607" i="1"/>
  <c r="Q607" i="1"/>
  <c r="AQ606" i="1"/>
  <c r="AA606" i="1"/>
  <c r="Y606" i="1"/>
  <c r="X606" i="1"/>
  <c r="Q606" i="1"/>
  <c r="M606" i="1"/>
  <c r="AX606" i="1" s="1"/>
  <c r="BP605" i="1"/>
  <c r="AQ605" i="1"/>
  <c r="AA605" i="1"/>
  <c r="Y605" i="1"/>
  <c r="X605" i="1"/>
  <c r="Q605" i="1"/>
  <c r="M605" i="1" s="1"/>
  <c r="AX605" i="1" s="1"/>
  <c r="BP604" i="1"/>
  <c r="AQ604" i="1"/>
  <c r="AA604" i="1"/>
  <c r="Y604" i="1"/>
  <c r="X604" i="1"/>
  <c r="Q604" i="1"/>
  <c r="M604" i="1"/>
  <c r="AX604" i="1" s="1"/>
  <c r="BP603" i="1"/>
  <c r="AQ603" i="1"/>
  <c r="AA603" i="1"/>
  <c r="Y603" i="1"/>
  <c r="X603" i="1"/>
  <c r="Q603" i="1"/>
  <c r="M603" i="1" s="1"/>
  <c r="AX603" i="1" s="1"/>
  <c r="AQ602" i="1"/>
  <c r="AA602" i="1"/>
  <c r="Y602" i="1"/>
  <c r="X602" i="1"/>
  <c r="Q602" i="1"/>
  <c r="M602" i="1" s="1"/>
  <c r="AX602" i="1" s="1"/>
  <c r="BP601" i="1"/>
  <c r="AQ601" i="1"/>
  <c r="AA601" i="1"/>
  <c r="Y601" i="1"/>
  <c r="R601" i="1" s="1"/>
  <c r="X601" i="1"/>
  <c r="Q601" i="1" s="1"/>
  <c r="S601" i="1"/>
  <c r="M601" i="1"/>
  <c r="AX601" i="1" s="1"/>
  <c r="BP600" i="1"/>
  <c r="AQ600" i="1"/>
  <c r="AA600" i="1"/>
  <c r="Y600" i="1"/>
  <c r="R600" i="1" s="1"/>
  <c r="X600" i="1"/>
  <c r="Q600" i="1"/>
  <c r="BP599" i="1"/>
  <c r="AQ599" i="1"/>
  <c r="AA599" i="1"/>
  <c r="Y599" i="1"/>
  <c r="R599" i="1" s="1"/>
  <c r="X599" i="1"/>
  <c r="Q599" i="1" s="1"/>
  <c r="S599" i="1"/>
  <c r="M599" i="1"/>
  <c r="AX599" i="1" s="1"/>
  <c r="AQ598" i="1"/>
  <c r="AA598" i="1"/>
  <c r="Y598" i="1"/>
  <c r="X598" i="1"/>
  <c r="Q598" i="1"/>
  <c r="M598" i="1"/>
  <c r="AX598" i="1" s="1"/>
  <c r="BP597" i="1"/>
  <c r="AX597" i="1"/>
  <c r="AQ597" i="1"/>
  <c r="AA597" i="1"/>
  <c r="Y597" i="1"/>
  <c r="X597" i="1"/>
  <c r="Q597" i="1"/>
  <c r="R597" i="1" s="1"/>
  <c r="M597" i="1"/>
  <c r="BP596" i="1"/>
  <c r="AQ596" i="1"/>
  <c r="AA596" i="1"/>
  <c r="Y596" i="1"/>
  <c r="X596" i="1"/>
  <c r="Q596" i="1" s="1"/>
  <c r="R596" i="1"/>
  <c r="BP595" i="1"/>
  <c r="AQ595" i="1"/>
  <c r="AA595" i="1"/>
  <c r="Y595" i="1"/>
  <c r="X595" i="1"/>
  <c r="Q595" i="1"/>
  <c r="AQ594" i="1"/>
  <c r="AA594" i="1"/>
  <c r="Y594" i="1"/>
  <c r="X594" i="1"/>
  <c r="Q594" i="1"/>
  <c r="M594" i="1" s="1"/>
  <c r="AX594" i="1" s="1"/>
  <c r="BP593" i="1"/>
  <c r="AQ593" i="1"/>
  <c r="AA593" i="1"/>
  <c r="Y593" i="1"/>
  <c r="X593" i="1"/>
  <c r="Q593" i="1" s="1"/>
  <c r="M593" i="1" s="1"/>
  <c r="AX593" i="1" s="1"/>
  <c r="S593" i="1"/>
  <c r="R593" i="1"/>
  <c r="BP592" i="1"/>
  <c r="AQ592" i="1"/>
  <c r="AA592" i="1"/>
  <c r="Y592" i="1"/>
  <c r="X592" i="1"/>
  <c r="Q592" i="1"/>
  <c r="BP591" i="1"/>
  <c r="AQ591" i="1"/>
  <c r="AA591" i="1"/>
  <c r="Y591" i="1"/>
  <c r="X591" i="1"/>
  <c r="Q591" i="1"/>
  <c r="M591" i="1" s="1"/>
  <c r="AX591" i="1" s="1"/>
  <c r="AQ590" i="1"/>
  <c r="AA590" i="1"/>
  <c r="Y590" i="1"/>
  <c r="X590" i="1"/>
  <c r="Q590" i="1" s="1"/>
  <c r="S590" i="1"/>
  <c r="R590" i="1"/>
  <c r="BP589" i="1"/>
  <c r="AQ589" i="1"/>
  <c r="AA589" i="1"/>
  <c r="Y589" i="1"/>
  <c r="X589" i="1"/>
  <c r="Q589" i="1" s="1"/>
  <c r="M589" i="1" s="1"/>
  <c r="AX589" i="1" s="1"/>
  <c r="BP588" i="1"/>
  <c r="AQ588" i="1"/>
  <c r="AA588" i="1"/>
  <c r="Y588" i="1"/>
  <c r="X588" i="1"/>
  <c r="Q588" i="1" s="1"/>
  <c r="M588" i="1" s="1"/>
  <c r="AX588" i="1" s="1"/>
  <c r="BP587" i="1"/>
  <c r="AQ587" i="1"/>
  <c r="AA587" i="1"/>
  <c r="Y587" i="1"/>
  <c r="X587" i="1"/>
  <c r="Q587" i="1" s="1"/>
  <c r="M587" i="1" s="1"/>
  <c r="AX587" i="1" s="1"/>
  <c r="AQ586" i="1"/>
  <c r="AA586" i="1"/>
  <c r="Y586" i="1"/>
  <c r="X586" i="1"/>
  <c r="Q586" i="1"/>
  <c r="BP585" i="1"/>
  <c r="AQ585" i="1"/>
  <c r="AA585" i="1"/>
  <c r="Y585" i="1"/>
  <c r="X585" i="1"/>
  <c r="Q585" i="1" s="1"/>
  <c r="M585" i="1" s="1"/>
  <c r="AX585" i="1" s="1"/>
  <c r="S585" i="1"/>
  <c r="R585" i="1"/>
  <c r="BP584" i="1"/>
  <c r="AQ584" i="1"/>
  <c r="AA584" i="1"/>
  <c r="Y584" i="1"/>
  <c r="X584" i="1"/>
  <c r="Q584" i="1" s="1"/>
  <c r="M584" i="1" s="1"/>
  <c r="AX584" i="1" s="1"/>
  <c r="BP583" i="1"/>
  <c r="AQ583" i="1"/>
  <c r="AA583" i="1"/>
  <c r="Y583" i="1"/>
  <c r="X583" i="1"/>
  <c r="Q583" i="1" s="1"/>
  <c r="AQ582" i="1"/>
  <c r="AA582" i="1"/>
  <c r="Y582" i="1"/>
  <c r="X582" i="1"/>
  <c r="Q582" i="1"/>
  <c r="M582" i="1" s="1"/>
  <c r="AX582" i="1" s="1"/>
  <c r="BP581" i="1"/>
  <c r="AX581" i="1"/>
  <c r="AQ581" i="1"/>
  <c r="AA581" i="1"/>
  <c r="Y581" i="1"/>
  <c r="X581" i="1"/>
  <c r="S581" i="1"/>
  <c r="R581" i="1"/>
  <c r="Q581" i="1"/>
  <c r="M581" i="1" s="1"/>
  <c r="BP580" i="1"/>
  <c r="AQ580" i="1"/>
  <c r="AA580" i="1"/>
  <c r="Y580" i="1"/>
  <c r="X580" i="1"/>
  <c r="Q580" i="1" s="1"/>
  <c r="M580" i="1" s="1"/>
  <c r="AX580" i="1" s="1"/>
  <c r="BP579" i="1"/>
  <c r="AQ579" i="1"/>
  <c r="AA579" i="1"/>
  <c r="Y579" i="1"/>
  <c r="X579" i="1"/>
  <c r="Q579" i="1" s="1"/>
  <c r="AX578" i="1"/>
  <c r="AQ578" i="1"/>
  <c r="AA578" i="1"/>
  <c r="Y578" i="1"/>
  <c r="X578" i="1"/>
  <c r="S578" i="1"/>
  <c r="R578" i="1"/>
  <c r="Q578" i="1"/>
  <c r="M578" i="1" s="1"/>
  <c r="BP577" i="1"/>
  <c r="AQ577" i="1"/>
  <c r="AA577" i="1"/>
  <c r="Y577" i="1"/>
  <c r="X577" i="1"/>
  <c r="Q577" i="1" s="1"/>
  <c r="BP576" i="1"/>
  <c r="AX576" i="1"/>
  <c r="AQ576" i="1"/>
  <c r="AA576" i="1"/>
  <c r="Y576" i="1"/>
  <c r="X576" i="1"/>
  <c r="S576" i="1"/>
  <c r="R576" i="1"/>
  <c r="Q576" i="1"/>
  <c r="M576" i="1" s="1"/>
  <c r="BP575" i="1"/>
  <c r="AQ575" i="1"/>
  <c r="AA575" i="1"/>
  <c r="Y575" i="1"/>
  <c r="X575" i="1"/>
  <c r="Q575" i="1" s="1"/>
  <c r="AX574" i="1"/>
  <c r="AQ574" i="1"/>
  <c r="AA574" i="1"/>
  <c r="Y574" i="1"/>
  <c r="X574" i="1"/>
  <c r="S574" i="1"/>
  <c r="R574" i="1"/>
  <c r="Q574" i="1"/>
  <c r="M574" i="1" s="1"/>
  <c r="B574" i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P573" i="1"/>
  <c r="AQ573" i="1"/>
  <c r="AA573" i="1"/>
  <c r="Y573" i="1"/>
  <c r="X573" i="1"/>
  <c r="Q573" i="1" s="1"/>
  <c r="BP572" i="1"/>
  <c r="AQ572" i="1"/>
  <c r="AA572" i="1"/>
  <c r="Y572" i="1"/>
  <c r="X572" i="1"/>
  <c r="R572" i="1"/>
  <c r="Q572" i="1"/>
  <c r="BP571" i="1"/>
  <c r="AQ571" i="1"/>
  <c r="AA571" i="1"/>
  <c r="Y571" i="1"/>
  <c r="X571" i="1"/>
  <c r="Q571" i="1" s="1"/>
  <c r="S571" i="1" s="1"/>
  <c r="R571" i="1"/>
  <c r="M571" i="1"/>
  <c r="AX571" i="1" s="1"/>
  <c r="AQ570" i="1"/>
  <c r="AA570" i="1"/>
  <c r="Y570" i="1"/>
  <c r="X570" i="1"/>
  <c r="Q570" i="1"/>
  <c r="BP569" i="1"/>
  <c r="AQ569" i="1"/>
  <c r="AA569" i="1"/>
  <c r="Y569" i="1"/>
  <c r="X569" i="1"/>
  <c r="R569" i="1"/>
  <c r="Q569" i="1"/>
  <c r="BP568" i="1"/>
  <c r="AQ568" i="1"/>
  <c r="AA568" i="1"/>
  <c r="Y568" i="1"/>
  <c r="X568" i="1"/>
  <c r="Q568" i="1" s="1"/>
  <c r="M568" i="1" s="1"/>
  <c r="AX568" i="1" s="1"/>
  <c r="S568" i="1"/>
  <c r="R568" i="1"/>
  <c r="BP567" i="1"/>
  <c r="AQ567" i="1"/>
  <c r="AA567" i="1"/>
  <c r="Y567" i="1"/>
  <c r="X567" i="1"/>
  <c r="R567" i="1"/>
  <c r="Q567" i="1"/>
  <c r="BP566" i="1"/>
  <c r="AQ566" i="1"/>
  <c r="AA566" i="1"/>
  <c r="Y566" i="1"/>
  <c r="X566" i="1"/>
  <c r="Q566" i="1" s="1"/>
  <c r="S566" i="1" s="1"/>
  <c r="R566" i="1"/>
  <c r="M566" i="1"/>
  <c r="AX566" i="1" s="1"/>
  <c r="BP565" i="1"/>
  <c r="AQ565" i="1"/>
  <c r="AA565" i="1"/>
  <c r="Y565" i="1"/>
  <c r="S565" i="1" s="1"/>
  <c r="X565" i="1"/>
  <c r="R565" i="1"/>
  <c r="Q565" i="1"/>
  <c r="BP564" i="1"/>
  <c r="AQ564" i="1"/>
  <c r="AA564" i="1"/>
  <c r="Y564" i="1"/>
  <c r="X564" i="1"/>
  <c r="Q564" i="1" s="1"/>
  <c r="M564" i="1" s="1"/>
  <c r="AX564" i="1" s="1"/>
  <c r="S564" i="1"/>
  <c r="R564" i="1"/>
  <c r="BP563" i="1"/>
  <c r="AQ563" i="1"/>
  <c r="AA563" i="1"/>
  <c r="Y563" i="1"/>
  <c r="S563" i="1" s="1"/>
  <c r="X563" i="1"/>
  <c r="R563" i="1"/>
  <c r="Q563" i="1"/>
  <c r="AQ562" i="1"/>
  <c r="AA562" i="1"/>
  <c r="Y562" i="1"/>
  <c r="X562" i="1"/>
  <c r="Q562" i="1" s="1"/>
  <c r="M562" i="1" s="1"/>
  <c r="AX562" i="1" s="1"/>
  <c r="S562" i="1"/>
  <c r="R562" i="1"/>
  <c r="BP561" i="1"/>
  <c r="AQ561" i="1"/>
  <c r="AA561" i="1"/>
  <c r="Y561" i="1"/>
  <c r="X561" i="1"/>
  <c r="Q561" i="1"/>
  <c r="BP560" i="1"/>
  <c r="AQ560" i="1"/>
  <c r="AA560" i="1"/>
  <c r="Y560" i="1"/>
  <c r="X560" i="1"/>
  <c r="S560" i="1"/>
  <c r="R560" i="1"/>
  <c r="Q560" i="1"/>
  <c r="BP559" i="1"/>
  <c r="AQ559" i="1"/>
  <c r="AA559" i="1"/>
  <c r="Y559" i="1"/>
  <c r="X559" i="1"/>
  <c r="Q559" i="1" s="1"/>
  <c r="AQ558" i="1"/>
  <c r="AA558" i="1"/>
  <c r="X558" i="1"/>
  <c r="R558" i="1"/>
  <c r="Q558" i="1"/>
  <c r="BP557" i="1"/>
  <c r="AQ557" i="1"/>
  <c r="AA557" i="1"/>
  <c r="Y557" i="1"/>
  <c r="X557" i="1"/>
  <c r="Q557" i="1" s="1"/>
  <c r="S557" i="1"/>
  <c r="R557" i="1"/>
  <c r="BP556" i="1"/>
  <c r="AQ556" i="1"/>
  <c r="AA556" i="1"/>
  <c r="Y556" i="1"/>
  <c r="X556" i="1"/>
  <c r="R556" i="1"/>
  <c r="Q556" i="1"/>
  <c r="BP555" i="1"/>
  <c r="AQ555" i="1"/>
  <c r="AA555" i="1"/>
  <c r="Y555" i="1"/>
  <c r="R555" i="1" s="1"/>
  <c r="X555" i="1"/>
  <c r="Q555" i="1" s="1"/>
  <c r="S555" i="1"/>
  <c r="AQ554" i="1"/>
  <c r="AA554" i="1"/>
  <c r="Y554" i="1"/>
  <c r="X554" i="1"/>
  <c r="Q554" i="1"/>
  <c r="BP553" i="1"/>
  <c r="AQ553" i="1"/>
  <c r="AA553" i="1"/>
  <c r="Y553" i="1"/>
  <c r="R553" i="1" s="1"/>
  <c r="M553" i="1" s="1"/>
  <c r="AX553" i="1" s="1"/>
  <c r="X553" i="1"/>
  <c r="Q553" i="1" s="1"/>
  <c r="S553" i="1"/>
  <c r="BP552" i="1"/>
  <c r="AQ552" i="1"/>
  <c r="AA552" i="1"/>
  <c r="Y552" i="1"/>
  <c r="S552" i="1" s="1"/>
  <c r="X552" i="1"/>
  <c r="R552" i="1"/>
  <c r="Q552" i="1"/>
  <c r="BP551" i="1"/>
  <c r="AQ551" i="1"/>
  <c r="AA551" i="1"/>
  <c r="Y551" i="1"/>
  <c r="R551" i="1" s="1"/>
  <c r="X551" i="1"/>
  <c r="Q551" i="1" s="1"/>
  <c r="AQ550" i="1"/>
  <c r="AA550" i="1"/>
  <c r="Y550" i="1"/>
  <c r="X550" i="1"/>
  <c r="Q550" i="1"/>
  <c r="BP549" i="1"/>
  <c r="AQ549" i="1"/>
  <c r="AA549" i="1"/>
  <c r="Y549" i="1"/>
  <c r="R549" i="1" s="1"/>
  <c r="X549" i="1"/>
  <c r="Q549" i="1" s="1"/>
  <c r="S549" i="1"/>
  <c r="M549" i="1"/>
  <c r="AX549" i="1" s="1"/>
  <c r="BP548" i="1"/>
  <c r="AQ548" i="1"/>
  <c r="AA548" i="1"/>
  <c r="Y548" i="1"/>
  <c r="X548" i="1"/>
  <c r="Q548" i="1"/>
  <c r="BP547" i="1"/>
  <c r="AQ547" i="1"/>
  <c r="AA547" i="1"/>
  <c r="Y547" i="1"/>
  <c r="X547" i="1"/>
  <c r="Q547" i="1" s="1"/>
  <c r="R547" i="1" s="1"/>
  <c r="AQ546" i="1"/>
  <c r="AA546" i="1"/>
  <c r="Y546" i="1"/>
  <c r="X546" i="1"/>
  <c r="Q546" i="1"/>
  <c r="BP545" i="1"/>
  <c r="AQ545" i="1"/>
  <c r="AA545" i="1"/>
  <c r="Y545" i="1"/>
  <c r="X545" i="1"/>
  <c r="Q545" i="1" s="1"/>
  <c r="S545" i="1"/>
  <c r="R545" i="1"/>
  <c r="BP544" i="1"/>
  <c r="AQ544" i="1"/>
  <c r="AA544" i="1"/>
  <c r="Y544" i="1"/>
  <c r="X544" i="1"/>
  <c r="Q544" i="1" s="1"/>
  <c r="BP543" i="1"/>
  <c r="AQ543" i="1"/>
  <c r="AA543" i="1"/>
  <c r="Y543" i="1"/>
  <c r="X543" i="1"/>
  <c r="R543" i="1"/>
  <c r="Q543" i="1"/>
  <c r="AQ542" i="1"/>
  <c r="AA542" i="1"/>
  <c r="Y542" i="1"/>
  <c r="X542" i="1"/>
  <c r="Q542" i="1" s="1"/>
  <c r="BP541" i="1"/>
  <c r="AQ541" i="1"/>
  <c r="AA541" i="1"/>
  <c r="Y541" i="1"/>
  <c r="X541" i="1"/>
  <c r="R541" i="1"/>
  <c r="Q541" i="1"/>
  <c r="BP540" i="1"/>
  <c r="AQ540" i="1"/>
  <c r="AA540" i="1"/>
  <c r="Y540" i="1"/>
  <c r="X540" i="1"/>
  <c r="Q540" i="1" s="1"/>
  <c r="S540" i="1" s="1"/>
  <c r="R540" i="1"/>
  <c r="M540" i="1"/>
  <c r="AX540" i="1" s="1"/>
  <c r="BP539" i="1"/>
  <c r="AQ539" i="1"/>
  <c r="AA539" i="1"/>
  <c r="Y539" i="1"/>
  <c r="X539" i="1"/>
  <c r="Q539" i="1"/>
  <c r="AQ538" i="1"/>
  <c r="AA538" i="1"/>
  <c r="Y538" i="1"/>
  <c r="R538" i="1" s="1"/>
  <c r="X538" i="1"/>
  <c r="Q538" i="1" s="1"/>
  <c r="S538" i="1" s="1"/>
  <c r="M538" i="1"/>
  <c r="AX538" i="1" s="1"/>
  <c r="BP537" i="1"/>
  <c r="AQ537" i="1"/>
  <c r="AA537" i="1"/>
  <c r="Y537" i="1"/>
  <c r="X537" i="1"/>
  <c r="R537" i="1"/>
  <c r="Q537" i="1"/>
  <c r="BP536" i="1"/>
  <c r="AQ536" i="1"/>
  <c r="AA536" i="1"/>
  <c r="Y536" i="1"/>
  <c r="X536" i="1"/>
  <c r="Q536" i="1" s="1"/>
  <c r="BP535" i="1"/>
  <c r="AQ535" i="1"/>
  <c r="AA535" i="1"/>
  <c r="Y535" i="1"/>
  <c r="X535" i="1"/>
  <c r="Q535" i="1"/>
  <c r="AQ534" i="1"/>
  <c r="AA534" i="1"/>
  <c r="Y534" i="1"/>
  <c r="X534" i="1"/>
  <c r="S534" i="1"/>
  <c r="R534" i="1"/>
  <c r="Q534" i="1"/>
  <c r="BP533" i="1"/>
  <c r="AQ533" i="1"/>
  <c r="AA533" i="1"/>
  <c r="Y533" i="1"/>
  <c r="X533" i="1"/>
  <c r="Q533" i="1" s="1"/>
  <c r="R533" i="1" s="1"/>
  <c r="M533" i="1"/>
  <c r="AX533" i="1" s="1"/>
  <c r="BP532" i="1"/>
  <c r="AQ532" i="1"/>
  <c r="AA532" i="1"/>
  <c r="Y532" i="1"/>
  <c r="X532" i="1"/>
  <c r="R532" i="1"/>
  <c r="Q532" i="1"/>
  <c r="BP531" i="1"/>
  <c r="AQ531" i="1"/>
  <c r="AA531" i="1"/>
  <c r="Y531" i="1"/>
  <c r="X531" i="1"/>
  <c r="Q531" i="1" s="1"/>
  <c r="S531" i="1" s="1"/>
  <c r="R531" i="1"/>
  <c r="AQ530" i="1"/>
  <c r="AA530" i="1"/>
  <c r="Y530" i="1"/>
  <c r="X530" i="1"/>
  <c r="R530" i="1"/>
  <c r="Q530" i="1"/>
  <c r="BP529" i="1"/>
  <c r="AQ529" i="1"/>
  <c r="AA529" i="1"/>
  <c r="Y529" i="1"/>
  <c r="R529" i="1" s="1"/>
  <c r="X529" i="1"/>
  <c r="Q529" i="1" s="1"/>
  <c r="S529" i="1"/>
  <c r="BP528" i="1"/>
  <c r="AQ528" i="1"/>
  <c r="AA528" i="1"/>
  <c r="Y528" i="1"/>
  <c r="X528" i="1"/>
  <c r="Q528" i="1"/>
  <c r="BP527" i="1"/>
  <c r="AQ527" i="1"/>
  <c r="AA527" i="1"/>
  <c r="Y527" i="1"/>
  <c r="R527" i="1" s="1"/>
  <c r="X527" i="1"/>
  <c r="Q527" i="1" s="1"/>
  <c r="S527" i="1"/>
  <c r="M527" i="1"/>
  <c r="AX527" i="1" s="1"/>
  <c r="AQ526" i="1"/>
  <c r="AA526" i="1"/>
  <c r="Y526" i="1"/>
  <c r="X526" i="1"/>
  <c r="R526" i="1"/>
  <c r="Q526" i="1"/>
  <c r="BP525" i="1"/>
  <c r="AQ525" i="1"/>
  <c r="AA525" i="1"/>
  <c r="Y525" i="1"/>
  <c r="R525" i="1" s="1"/>
  <c r="X525" i="1"/>
  <c r="Q525" i="1" s="1"/>
  <c r="BP524" i="1"/>
  <c r="AQ524" i="1"/>
  <c r="AA524" i="1"/>
  <c r="Y524" i="1"/>
  <c r="X524" i="1"/>
  <c r="R524" i="1"/>
  <c r="Q524" i="1"/>
  <c r="BP523" i="1"/>
  <c r="AQ523" i="1"/>
  <c r="AA523" i="1"/>
  <c r="Y523" i="1"/>
  <c r="R523" i="1" s="1"/>
  <c r="X523" i="1"/>
  <c r="Q523" i="1" s="1"/>
  <c r="S523" i="1"/>
  <c r="AQ522" i="1"/>
  <c r="AA522" i="1"/>
  <c r="Y522" i="1"/>
  <c r="X522" i="1"/>
  <c r="Q522" i="1"/>
  <c r="BP521" i="1"/>
  <c r="AQ521" i="1"/>
  <c r="AA521" i="1"/>
  <c r="Y521" i="1"/>
  <c r="R521" i="1" s="1"/>
  <c r="X521" i="1"/>
  <c r="Q521" i="1" s="1"/>
  <c r="S521" i="1" s="1"/>
  <c r="M521" i="1"/>
  <c r="AX521" i="1" s="1"/>
  <c r="BP520" i="1"/>
  <c r="AQ520" i="1"/>
  <c r="AA520" i="1"/>
  <c r="Y520" i="1"/>
  <c r="X520" i="1"/>
  <c r="Q520" i="1"/>
  <c r="BP519" i="1"/>
  <c r="AQ519" i="1"/>
  <c r="AA519" i="1"/>
  <c r="Y519" i="1"/>
  <c r="X519" i="1"/>
  <c r="Q519" i="1" s="1"/>
  <c r="S519" i="1"/>
  <c r="R519" i="1"/>
  <c r="AQ518" i="1"/>
  <c r="AA518" i="1"/>
  <c r="Y518" i="1"/>
  <c r="X518" i="1"/>
  <c r="Q518" i="1" s="1"/>
  <c r="BP517" i="1"/>
  <c r="AQ517" i="1"/>
  <c r="AA517" i="1"/>
  <c r="Y517" i="1"/>
  <c r="X517" i="1"/>
  <c r="Q517" i="1" s="1"/>
  <c r="S517" i="1" s="1"/>
  <c r="R517" i="1"/>
  <c r="BP516" i="1"/>
  <c r="AQ516" i="1"/>
  <c r="AA516" i="1"/>
  <c r="Y516" i="1"/>
  <c r="X516" i="1"/>
  <c r="Q516" i="1" s="1"/>
  <c r="BP515" i="1"/>
  <c r="AQ515" i="1"/>
  <c r="AA515" i="1"/>
  <c r="Y515" i="1"/>
  <c r="X515" i="1"/>
  <c r="Q515" i="1" s="1"/>
  <c r="R515" i="1"/>
  <c r="AQ514" i="1"/>
  <c r="AA514" i="1"/>
  <c r="Y514" i="1"/>
  <c r="X514" i="1"/>
  <c r="Q514" i="1"/>
  <c r="BP513" i="1"/>
  <c r="AQ513" i="1"/>
  <c r="AA513" i="1"/>
  <c r="Y513" i="1"/>
  <c r="X513" i="1"/>
  <c r="Q513" i="1" s="1"/>
  <c r="R513" i="1"/>
  <c r="S513" i="1" s="1"/>
  <c r="BP512" i="1"/>
  <c r="AQ512" i="1"/>
  <c r="AA512" i="1"/>
  <c r="Y512" i="1"/>
  <c r="X512" i="1"/>
  <c r="Q512" i="1" s="1"/>
  <c r="BP511" i="1"/>
  <c r="AQ511" i="1"/>
  <c r="AA511" i="1"/>
  <c r="Y511" i="1"/>
  <c r="X511" i="1"/>
  <c r="Q511" i="1"/>
  <c r="M511" i="1"/>
  <c r="AX511" i="1" s="1"/>
  <c r="AQ510" i="1"/>
  <c r="AA510" i="1"/>
  <c r="Y510" i="1"/>
  <c r="X510" i="1"/>
  <c r="Q510" i="1"/>
  <c r="M510" i="1"/>
  <c r="AX510" i="1" s="1"/>
  <c r="BP509" i="1"/>
  <c r="AQ509" i="1"/>
  <c r="AA509" i="1"/>
  <c r="Y509" i="1"/>
  <c r="X509" i="1"/>
  <c r="Q509" i="1" s="1"/>
  <c r="R509" i="1"/>
  <c r="BP508" i="1"/>
  <c r="AT508" i="1"/>
  <c r="AT509" i="1" s="1"/>
  <c r="AT510" i="1" s="1"/>
  <c r="AT511" i="1" s="1"/>
  <c r="AT512" i="1" s="1"/>
  <c r="AT513" i="1" s="1"/>
  <c r="AT514" i="1" s="1"/>
  <c r="AT515" i="1" s="1"/>
  <c r="AT516" i="1" s="1"/>
  <c r="AT517" i="1" s="1"/>
  <c r="AT518" i="1" s="1"/>
  <c r="AT519" i="1" s="1"/>
  <c r="AT520" i="1" s="1"/>
  <c r="AT521" i="1" s="1"/>
  <c r="AT522" i="1" s="1"/>
  <c r="AT523" i="1" s="1"/>
  <c r="AT524" i="1" s="1"/>
  <c r="AT525" i="1" s="1"/>
  <c r="AT526" i="1" s="1"/>
  <c r="AT527" i="1" s="1"/>
  <c r="AT528" i="1" s="1"/>
  <c r="AT529" i="1" s="1"/>
  <c r="AT530" i="1" s="1"/>
  <c r="AT531" i="1" s="1"/>
  <c r="AT532" i="1" s="1"/>
  <c r="AT533" i="1" s="1"/>
  <c r="AT534" i="1" s="1"/>
  <c r="AT535" i="1" s="1"/>
  <c r="AT536" i="1" s="1"/>
  <c r="AT537" i="1" s="1"/>
  <c r="AT538" i="1" s="1"/>
  <c r="AT539" i="1" s="1"/>
  <c r="AT540" i="1" s="1"/>
  <c r="AT541" i="1" s="1"/>
  <c r="AT542" i="1" s="1"/>
  <c r="AT543" i="1" s="1"/>
  <c r="AT544" i="1" s="1"/>
  <c r="AT545" i="1" s="1"/>
  <c r="AT546" i="1" s="1"/>
  <c r="AT547" i="1" s="1"/>
  <c r="AT548" i="1" s="1"/>
  <c r="AT549" i="1" s="1"/>
  <c r="AT550" i="1" s="1"/>
  <c r="AT551" i="1" s="1"/>
  <c r="AT552" i="1" s="1"/>
  <c r="AT553" i="1" s="1"/>
  <c r="AT554" i="1" s="1"/>
  <c r="AT555" i="1" s="1"/>
  <c r="AT556" i="1" s="1"/>
  <c r="AT557" i="1" s="1"/>
  <c r="AT558" i="1" s="1"/>
  <c r="AT559" i="1" s="1"/>
  <c r="AT560" i="1" s="1"/>
  <c r="AT561" i="1" s="1"/>
  <c r="AT562" i="1" s="1"/>
  <c r="AT563" i="1" s="1"/>
  <c r="AT564" i="1" s="1"/>
  <c r="AT565" i="1" s="1"/>
  <c r="AT566" i="1" s="1"/>
  <c r="AT567" i="1" s="1"/>
  <c r="AT568" i="1" s="1"/>
  <c r="AT569" i="1" s="1"/>
  <c r="AT570" i="1" s="1"/>
  <c r="AT571" i="1" s="1"/>
  <c r="AT572" i="1" s="1"/>
  <c r="AT573" i="1" s="1"/>
  <c r="AT574" i="1" s="1"/>
  <c r="AT575" i="1" s="1"/>
  <c r="AT576" i="1" s="1"/>
  <c r="AT577" i="1" s="1"/>
  <c r="AT578" i="1" s="1"/>
  <c r="AT579" i="1" s="1"/>
  <c r="AT580" i="1" s="1"/>
  <c r="AT581" i="1" s="1"/>
  <c r="AT582" i="1" s="1"/>
  <c r="AT583" i="1" s="1"/>
  <c r="AT584" i="1" s="1"/>
  <c r="AT585" i="1" s="1"/>
  <c r="AT586" i="1" s="1"/>
  <c r="AT587" i="1" s="1"/>
  <c r="AT588" i="1" s="1"/>
  <c r="AT589" i="1" s="1"/>
  <c r="AT590" i="1" s="1"/>
  <c r="AT591" i="1" s="1"/>
  <c r="AT592" i="1" s="1"/>
  <c r="AT593" i="1" s="1"/>
  <c r="AT594" i="1" s="1"/>
  <c r="AT595" i="1" s="1"/>
  <c r="AT596" i="1" s="1"/>
  <c r="AT597" i="1" s="1"/>
  <c r="AT598" i="1" s="1"/>
  <c r="AT599" i="1" s="1"/>
  <c r="AT600" i="1" s="1"/>
  <c r="AT601" i="1" s="1"/>
  <c r="AT602" i="1" s="1"/>
  <c r="AT603" i="1" s="1"/>
  <c r="AT604" i="1" s="1"/>
  <c r="AT605" i="1" s="1"/>
  <c r="AT606" i="1" s="1"/>
  <c r="AT607" i="1" s="1"/>
  <c r="AT608" i="1" s="1"/>
  <c r="AT609" i="1" s="1"/>
  <c r="AT610" i="1" s="1"/>
  <c r="AT611" i="1" s="1"/>
  <c r="AT612" i="1" s="1"/>
  <c r="AT613" i="1" s="1"/>
  <c r="AT614" i="1" s="1"/>
  <c r="AT615" i="1" s="1"/>
  <c r="AT616" i="1" s="1"/>
  <c r="AT617" i="1" s="1"/>
  <c r="AT618" i="1" s="1"/>
  <c r="AT619" i="1" s="1"/>
  <c r="AT620" i="1" s="1"/>
  <c r="AT621" i="1" s="1"/>
  <c r="AT622" i="1" s="1"/>
  <c r="AT623" i="1" s="1"/>
  <c r="AT624" i="1" s="1"/>
  <c r="AT625" i="1" s="1"/>
  <c r="AT751" i="1" s="1"/>
  <c r="AT627" i="1" s="1"/>
  <c r="AT628" i="1" s="1"/>
  <c r="AT629" i="1" s="1"/>
  <c r="AT630" i="1" s="1"/>
  <c r="AT631" i="1" s="1"/>
  <c r="AT632" i="1" s="1"/>
  <c r="AT633" i="1" s="1"/>
  <c r="AT634" i="1" s="1"/>
  <c r="AT635" i="1" s="1"/>
  <c r="AT636" i="1" s="1"/>
  <c r="AT637" i="1" s="1"/>
  <c r="AT638" i="1" s="1"/>
  <c r="AT639" i="1" s="1"/>
  <c r="AT640" i="1" s="1"/>
  <c r="AT641" i="1" s="1"/>
  <c r="AT642" i="1" s="1"/>
  <c r="AT643" i="1" s="1"/>
  <c r="AT644" i="1" s="1"/>
  <c r="AT645" i="1" s="1"/>
  <c r="AT646" i="1" s="1"/>
  <c r="AT647" i="1" s="1"/>
  <c r="AT648" i="1" s="1"/>
  <c r="AT649" i="1" s="1"/>
  <c r="AT650" i="1" s="1"/>
  <c r="AT651" i="1" s="1"/>
  <c r="AT652" i="1" s="1"/>
  <c r="AT653" i="1" s="1"/>
  <c r="AT654" i="1" s="1"/>
  <c r="AT655" i="1" s="1"/>
  <c r="AT656" i="1" s="1"/>
  <c r="AT657" i="1" s="1"/>
  <c r="AT658" i="1" s="1"/>
  <c r="AT659" i="1" s="1"/>
  <c r="AT660" i="1" s="1"/>
  <c r="AT661" i="1" s="1"/>
  <c r="AT662" i="1" s="1"/>
  <c r="AT663" i="1" s="1"/>
  <c r="AT664" i="1" s="1"/>
  <c r="AT665" i="1" s="1"/>
  <c r="AT666" i="1" s="1"/>
  <c r="AT667" i="1" s="1"/>
  <c r="AT668" i="1" s="1"/>
  <c r="AT669" i="1" s="1"/>
  <c r="AT670" i="1" s="1"/>
  <c r="AT671" i="1" s="1"/>
  <c r="AT672" i="1" s="1"/>
  <c r="AT673" i="1" s="1"/>
  <c r="AT674" i="1" s="1"/>
  <c r="AT675" i="1" s="1"/>
  <c r="AT676" i="1" s="1"/>
  <c r="AT677" i="1" s="1"/>
  <c r="AT678" i="1" s="1"/>
  <c r="AT679" i="1" s="1"/>
  <c r="AT680" i="1" s="1"/>
  <c r="AT681" i="1" s="1"/>
  <c r="AT682" i="1" s="1"/>
  <c r="AT683" i="1" s="1"/>
  <c r="AT684" i="1" s="1"/>
  <c r="AT685" i="1" s="1"/>
  <c r="AT686" i="1" s="1"/>
  <c r="AT687" i="1" s="1"/>
  <c r="AT688" i="1" s="1"/>
  <c r="AT689" i="1" s="1"/>
  <c r="AT690" i="1" s="1"/>
  <c r="AT691" i="1" s="1"/>
  <c r="AT692" i="1" s="1"/>
  <c r="AT693" i="1" s="1"/>
  <c r="AT694" i="1" s="1"/>
  <c r="AT695" i="1" s="1"/>
  <c r="AT696" i="1" s="1"/>
  <c r="AT697" i="1" s="1"/>
  <c r="AT698" i="1" s="1"/>
  <c r="AT699" i="1" s="1"/>
  <c r="AT700" i="1" s="1"/>
  <c r="AT701" i="1" s="1"/>
  <c r="AT702" i="1" s="1"/>
  <c r="AT703" i="1" s="1"/>
  <c r="AT704" i="1" s="1"/>
  <c r="AT705" i="1" s="1"/>
  <c r="AT706" i="1" s="1"/>
  <c r="AT707" i="1" s="1"/>
  <c r="AT708" i="1" s="1"/>
  <c r="AT709" i="1" s="1"/>
  <c r="AT710" i="1" s="1"/>
  <c r="AT711" i="1" s="1"/>
  <c r="AT712" i="1" s="1"/>
  <c r="AT713" i="1" s="1"/>
  <c r="AT714" i="1" s="1"/>
  <c r="AT715" i="1" s="1"/>
  <c r="AT716" i="1" s="1"/>
  <c r="AT717" i="1" s="1"/>
  <c r="AT718" i="1" s="1"/>
  <c r="AT719" i="1" s="1"/>
  <c r="AT720" i="1" s="1"/>
  <c r="AT721" i="1" s="1"/>
  <c r="AT722" i="1" s="1"/>
  <c r="AT723" i="1" s="1"/>
  <c r="AT724" i="1" s="1"/>
  <c r="AT725" i="1" s="1"/>
  <c r="AT726" i="1" s="1"/>
  <c r="AT727" i="1" s="1"/>
  <c r="AT728" i="1" s="1"/>
  <c r="AT729" i="1" s="1"/>
  <c r="AT730" i="1" s="1"/>
  <c r="AT731" i="1" s="1"/>
  <c r="AT732" i="1" s="1"/>
  <c r="AT733" i="1" s="1"/>
  <c r="AT734" i="1" s="1"/>
  <c r="AT735" i="1" s="1"/>
  <c r="AT736" i="1" s="1"/>
  <c r="AT737" i="1" s="1"/>
  <c r="AT738" i="1" s="1"/>
  <c r="AT739" i="1" s="1"/>
  <c r="AT740" i="1" s="1"/>
  <c r="AT741" i="1" s="1"/>
  <c r="AT742" i="1" s="1"/>
  <c r="AT743" i="1" s="1"/>
  <c r="AT744" i="1" s="1"/>
  <c r="AT745" i="1" s="1"/>
  <c r="AT746" i="1" s="1"/>
  <c r="AT747" i="1" s="1"/>
  <c r="AT748" i="1" s="1"/>
  <c r="AT749" i="1" s="1"/>
  <c r="AT750" i="1" s="1"/>
  <c r="AT178" i="1" s="1"/>
  <c r="AT752" i="1" s="1"/>
  <c r="AT753" i="1" s="1"/>
  <c r="AT754" i="1" s="1"/>
  <c r="AT755" i="1" s="1"/>
  <c r="AT756" i="1" s="1"/>
  <c r="AT757" i="1" s="1"/>
  <c r="AT758" i="1" s="1"/>
  <c r="AT759" i="1" s="1"/>
  <c r="AT760" i="1" s="1"/>
  <c r="AT761" i="1" s="1"/>
  <c r="AT762" i="1" s="1"/>
  <c r="AT763" i="1" s="1"/>
  <c r="AQ508" i="1"/>
  <c r="AA508" i="1"/>
  <c r="Y508" i="1"/>
  <c r="X508" i="1"/>
  <c r="Q508" i="1" s="1"/>
  <c r="BP507" i="1"/>
  <c r="Y507" i="1"/>
  <c r="X507" i="1"/>
  <c r="Q507" i="1"/>
  <c r="BP506" i="1"/>
  <c r="Y506" i="1"/>
  <c r="X506" i="1"/>
  <c r="Q506" i="1" s="1"/>
  <c r="M506" i="1" s="1"/>
  <c r="AX506" i="1" s="1"/>
  <c r="S506" i="1"/>
  <c r="R506" i="1"/>
  <c r="B506" i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P505" i="1"/>
  <c r="AQ505" i="1"/>
  <c r="AA505" i="1"/>
  <c r="Y505" i="1"/>
  <c r="X505" i="1"/>
  <c r="Q505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U504" i="1"/>
  <c r="T504" i="1"/>
  <c r="P504" i="1"/>
  <c r="O504" i="1"/>
  <c r="N504" i="1"/>
  <c r="L504" i="1"/>
  <c r="K504" i="1"/>
  <c r="J504" i="1"/>
  <c r="I504" i="1"/>
  <c r="BP503" i="1"/>
  <c r="AQ503" i="1"/>
  <c r="AA503" i="1"/>
  <c r="Y503" i="1"/>
  <c r="X503" i="1"/>
  <c r="Q503" i="1" s="1"/>
  <c r="S503" i="1"/>
  <c r="R503" i="1"/>
  <c r="BP502" i="1"/>
  <c r="AQ502" i="1"/>
  <c r="AA502" i="1"/>
  <c r="Y502" i="1"/>
  <c r="X502" i="1"/>
  <c r="Q502" i="1" s="1"/>
  <c r="R502" i="1" s="1"/>
  <c r="BP501" i="1"/>
  <c r="AQ501" i="1"/>
  <c r="AA501" i="1"/>
  <c r="Y501" i="1"/>
  <c r="X501" i="1"/>
  <c r="Q501" i="1"/>
  <c r="R501" i="1" s="1"/>
  <c r="M501" i="1"/>
  <c r="AX501" i="1" s="1"/>
  <c r="BP500" i="1"/>
  <c r="AQ500" i="1"/>
  <c r="AA500" i="1"/>
  <c r="Y500" i="1"/>
  <c r="X500" i="1"/>
  <c r="Q500" i="1" s="1"/>
  <c r="S500" i="1"/>
  <c r="R500" i="1"/>
  <c r="AQ499" i="1"/>
  <c r="AA499" i="1"/>
  <c r="Y499" i="1"/>
  <c r="X499" i="1"/>
  <c r="Q499" i="1" s="1"/>
  <c r="BP498" i="1"/>
  <c r="AQ498" i="1"/>
  <c r="AA498" i="1"/>
  <c r="Y498" i="1"/>
  <c r="X498" i="1"/>
  <c r="R498" i="1"/>
  <c r="Q498" i="1"/>
  <c r="BP497" i="1"/>
  <c r="AQ497" i="1"/>
  <c r="AA497" i="1"/>
  <c r="Y497" i="1"/>
  <c r="X497" i="1"/>
  <c r="Q497" i="1" s="1"/>
  <c r="M497" i="1" s="1"/>
  <c r="AX497" i="1" s="1"/>
  <c r="BP496" i="1"/>
  <c r="AQ496" i="1"/>
  <c r="AA496" i="1"/>
  <c r="Y496" i="1"/>
  <c r="X496" i="1"/>
  <c r="Q496" i="1" s="1"/>
  <c r="S496" i="1" s="1"/>
  <c r="R496" i="1"/>
  <c r="M496" i="1"/>
  <c r="AX496" i="1" s="1"/>
  <c r="BP495" i="1"/>
  <c r="AX495" i="1"/>
  <c r="AQ495" i="1"/>
  <c r="AA495" i="1"/>
  <c r="Y495" i="1"/>
  <c r="X495" i="1"/>
  <c r="Q495" i="1"/>
  <c r="M495" i="1"/>
  <c r="BP494" i="1"/>
  <c r="AQ494" i="1"/>
  <c r="AA494" i="1"/>
  <c r="Y494" i="1"/>
  <c r="X494" i="1"/>
  <c r="Q494" i="1"/>
  <c r="M494" i="1"/>
  <c r="AX494" i="1" s="1"/>
  <c r="BP493" i="1"/>
  <c r="AX493" i="1"/>
  <c r="AQ493" i="1"/>
  <c r="AA493" i="1"/>
  <c r="Y493" i="1"/>
  <c r="X493" i="1"/>
  <c r="Q493" i="1"/>
  <c r="M493" i="1"/>
  <c r="BP492" i="1"/>
  <c r="AQ492" i="1"/>
  <c r="AA492" i="1"/>
  <c r="Y492" i="1"/>
  <c r="X492" i="1"/>
  <c r="Q492" i="1"/>
  <c r="M492" i="1"/>
  <c r="AX492" i="1" s="1"/>
  <c r="BP491" i="1"/>
  <c r="AX491" i="1"/>
  <c r="AQ491" i="1"/>
  <c r="AA491" i="1"/>
  <c r="Y491" i="1"/>
  <c r="X491" i="1"/>
  <c r="Q491" i="1"/>
  <c r="M491" i="1"/>
  <c r="BP490" i="1"/>
  <c r="AQ490" i="1"/>
  <c r="AA490" i="1"/>
  <c r="Y490" i="1"/>
  <c r="X490" i="1"/>
  <c r="Q490" i="1"/>
  <c r="M490" i="1"/>
  <c r="AX490" i="1" s="1"/>
  <c r="BP489" i="1"/>
  <c r="AQ489" i="1"/>
  <c r="AA489" i="1"/>
  <c r="Y489" i="1"/>
  <c r="X489" i="1"/>
  <c r="Q489" i="1"/>
  <c r="BP488" i="1"/>
  <c r="AQ488" i="1"/>
  <c r="AA488" i="1"/>
  <c r="Y488" i="1"/>
  <c r="R488" i="1" s="1"/>
  <c r="M488" i="1" s="1"/>
  <c r="AX488" i="1" s="1"/>
  <c r="X488" i="1"/>
  <c r="Q488" i="1" s="1"/>
  <c r="S488" i="1" s="1"/>
  <c r="BP487" i="1"/>
  <c r="AQ487" i="1"/>
  <c r="AA487" i="1"/>
  <c r="Y487" i="1"/>
  <c r="X487" i="1"/>
  <c r="R487" i="1"/>
  <c r="Q487" i="1"/>
  <c r="BP486" i="1"/>
  <c r="AQ486" i="1"/>
  <c r="AA486" i="1"/>
  <c r="Y486" i="1"/>
  <c r="R486" i="1" s="1"/>
  <c r="X486" i="1"/>
  <c r="Q486" i="1" s="1"/>
  <c r="M486" i="1" s="1"/>
  <c r="AX486" i="1" s="1"/>
  <c r="S486" i="1"/>
  <c r="BP485" i="1"/>
  <c r="AQ485" i="1"/>
  <c r="AA485" i="1"/>
  <c r="Y485" i="1"/>
  <c r="X485" i="1"/>
  <c r="Q485" i="1"/>
  <c r="BP484" i="1"/>
  <c r="AQ484" i="1"/>
  <c r="AA484" i="1"/>
  <c r="Y484" i="1"/>
  <c r="X484" i="1"/>
  <c r="Q484" i="1" s="1"/>
  <c r="S484" i="1"/>
  <c r="R484" i="1"/>
  <c r="BP483" i="1"/>
  <c r="AQ483" i="1"/>
  <c r="AA483" i="1"/>
  <c r="Y483" i="1"/>
  <c r="X483" i="1"/>
  <c r="Q483" i="1" s="1"/>
  <c r="BP482" i="1"/>
  <c r="AQ482" i="1"/>
  <c r="AA482" i="1"/>
  <c r="Y482" i="1"/>
  <c r="X482" i="1"/>
  <c r="Q482" i="1" s="1"/>
  <c r="S482" i="1" s="1"/>
  <c r="R482" i="1"/>
  <c r="BP481" i="1"/>
  <c r="AQ481" i="1"/>
  <c r="AA481" i="1"/>
  <c r="Y481" i="1"/>
  <c r="X481" i="1"/>
  <c r="Q481" i="1" s="1"/>
  <c r="BP480" i="1"/>
  <c r="AQ480" i="1"/>
  <c r="AA480" i="1"/>
  <c r="Y480" i="1"/>
  <c r="X480" i="1"/>
  <c r="Q480" i="1" s="1"/>
  <c r="S480" i="1"/>
  <c r="R480" i="1"/>
  <c r="BP479" i="1"/>
  <c r="AQ479" i="1"/>
  <c r="AA479" i="1"/>
  <c r="Y479" i="1"/>
  <c r="X479" i="1"/>
  <c r="Q479" i="1" s="1"/>
  <c r="BP478" i="1"/>
  <c r="AQ478" i="1"/>
  <c r="AA478" i="1"/>
  <c r="Y478" i="1"/>
  <c r="X478" i="1"/>
  <c r="Q478" i="1"/>
  <c r="BP477" i="1"/>
  <c r="AQ477" i="1"/>
  <c r="AA477" i="1"/>
  <c r="Y477" i="1"/>
  <c r="X477" i="1"/>
  <c r="R477" i="1"/>
  <c r="S477" i="1" s="1"/>
  <c r="Q477" i="1"/>
  <c r="M477" i="1" s="1"/>
  <c r="AX477" i="1" s="1"/>
  <c r="BP476" i="1"/>
  <c r="AQ476" i="1"/>
  <c r="AA476" i="1"/>
  <c r="Y476" i="1"/>
  <c r="X476" i="1"/>
  <c r="Q476" i="1"/>
  <c r="BP475" i="1"/>
  <c r="AQ475" i="1"/>
  <c r="AA475" i="1"/>
  <c r="Y475" i="1"/>
  <c r="X475" i="1"/>
  <c r="R475" i="1"/>
  <c r="S475" i="1" s="1"/>
  <c r="Q475" i="1"/>
  <c r="BP474" i="1"/>
  <c r="AQ474" i="1"/>
  <c r="AA474" i="1"/>
  <c r="Y474" i="1"/>
  <c r="X474" i="1"/>
  <c r="Q474" i="1"/>
  <c r="BP473" i="1"/>
  <c r="AQ473" i="1"/>
  <c r="AA473" i="1"/>
  <c r="Y473" i="1"/>
  <c r="X473" i="1"/>
  <c r="Q473" i="1"/>
  <c r="BP472" i="1"/>
  <c r="AQ472" i="1"/>
  <c r="AA472" i="1"/>
  <c r="Y472" i="1"/>
  <c r="X472" i="1"/>
  <c r="Q472" i="1" s="1"/>
  <c r="S472" i="1"/>
  <c r="R472" i="1"/>
  <c r="BP471" i="1"/>
  <c r="AQ471" i="1"/>
  <c r="AA471" i="1"/>
  <c r="Y471" i="1"/>
  <c r="X471" i="1"/>
  <c r="Q471" i="1"/>
  <c r="BP470" i="1"/>
  <c r="AQ470" i="1"/>
  <c r="AA470" i="1"/>
  <c r="Y470" i="1"/>
  <c r="X470" i="1"/>
  <c r="Q470" i="1" s="1"/>
  <c r="M470" i="1" s="1"/>
  <c r="AX470" i="1" s="1"/>
  <c r="S470" i="1"/>
  <c r="R470" i="1"/>
  <c r="BP469" i="1"/>
  <c r="AX469" i="1"/>
  <c r="AQ469" i="1"/>
  <c r="AA469" i="1"/>
  <c r="Y469" i="1"/>
  <c r="X469" i="1"/>
  <c r="Q469" i="1" s="1"/>
  <c r="M469" i="1"/>
  <c r="BP468" i="1"/>
  <c r="AQ468" i="1"/>
  <c r="AA468" i="1"/>
  <c r="Y468" i="1"/>
  <c r="S468" i="1" s="1"/>
  <c r="X468" i="1"/>
  <c r="R468" i="1"/>
  <c r="Q468" i="1"/>
  <c r="BP467" i="1"/>
  <c r="AQ467" i="1"/>
  <c r="AA467" i="1"/>
  <c r="Y467" i="1"/>
  <c r="X467" i="1"/>
  <c r="Q467" i="1" s="1"/>
  <c r="R467" i="1"/>
  <c r="BP466" i="1"/>
  <c r="AQ466" i="1"/>
  <c r="AA466" i="1"/>
  <c r="Y466" i="1"/>
  <c r="X466" i="1"/>
  <c r="Q466" i="1" s="1"/>
  <c r="M466" i="1"/>
  <c r="AX466" i="1" s="1"/>
  <c r="BP465" i="1"/>
  <c r="AQ465" i="1"/>
  <c r="AA465" i="1"/>
  <c r="Y465" i="1"/>
  <c r="X465" i="1"/>
  <c r="Q465" i="1" s="1"/>
  <c r="M465" i="1" s="1"/>
  <c r="AX465" i="1" s="1"/>
  <c r="BP464" i="1"/>
  <c r="AQ464" i="1"/>
  <c r="AA464" i="1"/>
  <c r="Y464" i="1"/>
  <c r="X464" i="1"/>
  <c r="Q464" i="1"/>
  <c r="BP463" i="1"/>
  <c r="AQ463" i="1"/>
  <c r="AA463" i="1"/>
  <c r="Y463" i="1"/>
  <c r="X463" i="1"/>
  <c r="Q463" i="1" s="1"/>
  <c r="S463" i="1"/>
  <c r="R463" i="1"/>
  <c r="M463" i="1"/>
  <c r="AX463" i="1" s="1"/>
  <c r="BP462" i="1"/>
  <c r="AQ462" i="1"/>
  <c r="AA462" i="1"/>
  <c r="Y462" i="1"/>
  <c r="R462" i="1" s="1"/>
  <c r="X462" i="1"/>
  <c r="Q462" i="1"/>
  <c r="BP461" i="1"/>
  <c r="AQ461" i="1"/>
  <c r="AA461" i="1"/>
  <c r="Y461" i="1"/>
  <c r="X461" i="1"/>
  <c r="Q461" i="1" s="1"/>
  <c r="S461" i="1"/>
  <c r="R461" i="1"/>
  <c r="M461" i="1"/>
  <c r="AX461" i="1" s="1"/>
  <c r="BP460" i="1"/>
  <c r="AQ460" i="1"/>
  <c r="AA460" i="1"/>
  <c r="Y460" i="1"/>
  <c r="X460" i="1"/>
  <c r="Q460" i="1"/>
  <c r="BP459" i="1"/>
  <c r="AQ459" i="1"/>
  <c r="AA459" i="1"/>
  <c r="Y459" i="1"/>
  <c r="R459" i="1" s="1"/>
  <c r="M459" i="1" s="1"/>
  <c r="AX459" i="1" s="1"/>
  <c r="X459" i="1"/>
  <c r="Q459" i="1" s="1"/>
  <c r="S459" i="1"/>
  <c r="BP458" i="1"/>
  <c r="AQ458" i="1"/>
  <c r="AA458" i="1"/>
  <c r="Y458" i="1"/>
  <c r="S458" i="1" s="1"/>
  <c r="X458" i="1"/>
  <c r="R458" i="1"/>
  <c r="Q458" i="1"/>
  <c r="BP457" i="1"/>
  <c r="AQ457" i="1"/>
  <c r="AA457" i="1"/>
  <c r="Y457" i="1"/>
  <c r="R457" i="1" s="1"/>
  <c r="X457" i="1"/>
  <c r="Q457" i="1" s="1"/>
  <c r="S457" i="1"/>
  <c r="BP456" i="1"/>
  <c r="AT456" i="1"/>
  <c r="AT425" i="1" s="1"/>
  <c r="AS456" i="1"/>
  <c r="AQ456" i="1"/>
  <c r="AA456" i="1"/>
  <c r="Y456" i="1"/>
  <c r="S456" i="1" s="1"/>
  <c r="X456" i="1"/>
  <c r="R456" i="1"/>
  <c r="Q456" i="1"/>
  <c r="BP455" i="1"/>
  <c r="AQ455" i="1"/>
  <c r="AA455" i="1"/>
  <c r="Y455" i="1"/>
  <c r="R455" i="1" s="1"/>
  <c r="X455" i="1"/>
  <c r="Q455" i="1" s="1"/>
  <c r="M455" i="1" s="1"/>
  <c r="AX455" i="1" s="1"/>
  <c r="S455" i="1"/>
  <c r="BP454" i="1"/>
  <c r="AQ454" i="1"/>
  <c r="AA454" i="1"/>
  <c r="Y454" i="1"/>
  <c r="S454" i="1" s="1"/>
  <c r="X454" i="1"/>
  <c r="R454" i="1"/>
  <c r="Q454" i="1"/>
  <c r="M454" i="1" s="1"/>
  <c r="AX454" i="1" s="1"/>
  <c r="BP453" i="1"/>
  <c r="AQ453" i="1"/>
  <c r="AA453" i="1"/>
  <c r="Y453" i="1"/>
  <c r="R453" i="1" s="1"/>
  <c r="X453" i="1"/>
  <c r="Q453" i="1" s="1"/>
  <c r="M453" i="1" s="1"/>
  <c r="AX453" i="1" s="1"/>
  <c r="S453" i="1"/>
  <c r="BP452" i="1"/>
  <c r="AQ452" i="1"/>
  <c r="AA452" i="1"/>
  <c r="Y452" i="1"/>
  <c r="X452" i="1"/>
  <c r="Q452" i="1"/>
  <c r="BP451" i="1"/>
  <c r="AQ451" i="1"/>
  <c r="AA451" i="1"/>
  <c r="Y451" i="1"/>
  <c r="R451" i="1" s="1"/>
  <c r="X451" i="1"/>
  <c r="Q451" i="1" s="1"/>
  <c r="S451" i="1"/>
  <c r="M451" i="1" s="1"/>
  <c r="AX451" i="1" s="1"/>
  <c r="BP450" i="1"/>
  <c r="AQ450" i="1"/>
  <c r="AA450" i="1"/>
  <c r="Y450" i="1"/>
  <c r="X450" i="1"/>
  <c r="Q450" i="1"/>
  <c r="BP449" i="1"/>
  <c r="AQ449" i="1"/>
  <c r="AA449" i="1"/>
  <c r="Y449" i="1"/>
  <c r="R449" i="1" s="1"/>
  <c r="M449" i="1" s="1"/>
  <c r="AX449" i="1" s="1"/>
  <c r="X449" i="1"/>
  <c r="Q449" i="1" s="1"/>
  <c r="S449" i="1"/>
  <c r="BP448" i="1"/>
  <c r="AQ448" i="1"/>
  <c r="AA448" i="1"/>
  <c r="Y448" i="1"/>
  <c r="S448" i="1" s="1"/>
  <c r="X448" i="1"/>
  <c r="R448" i="1"/>
  <c r="Q448" i="1"/>
  <c r="BP447" i="1"/>
  <c r="AQ447" i="1"/>
  <c r="AA447" i="1"/>
  <c r="Y447" i="1"/>
  <c r="R447" i="1" s="1"/>
  <c r="X447" i="1"/>
  <c r="Q447" i="1" s="1"/>
  <c r="AX446" i="1"/>
  <c r="AQ446" i="1"/>
  <c r="AA446" i="1"/>
  <c r="Y446" i="1"/>
  <c r="X446" i="1"/>
  <c r="Q446" i="1"/>
  <c r="R446" i="1" s="1"/>
  <c r="M446" i="1"/>
  <c r="BP445" i="1"/>
  <c r="AQ445" i="1"/>
  <c r="AA445" i="1"/>
  <c r="Y445" i="1"/>
  <c r="X445" i="1"/>
  <c r="Q445" i="1"/>
  <c r="BP444" i="1"/>
  <c r="AQ444" i="1"/>
  <c r="AA444" i="1"/>
  <c r="Y444" i="1"/>
  <c r="R444" i="1" s="1"/>
  <c r="X444" i="1"/>
  <c r="Q444" i="1" s="1"/>
  <c r="S444" i="1"/>
  <c r="M444" i="1"/>
  <c r="AX444" i="1" s="1"/>
  <c r="BP443" i="1"/>
  <c r="AX443" i="1"/>
  <c r="AQ443" i="1"/>
  <c r="AA443" i="1"/>
  <c r="Y443" i="1"/>
  <c r="X443" i="1"/>
  <c r="Q443" i="1"/>
  <c r="R443" i="1" s="1"/>
  <c r="M443" i="1"/>
  <c r="BP442" i="1"/>
  <c r="AQ442" i="1"/>
  <c r="AA442" i="1"/>
  <c r="Y442" i="1"/>
  <c r="X442" i="1"/>
  <c r="Q442" i="1" s="1"/>
  <c r="M442" i="1" s="1"/>
  <c r="AX442" i="1" s="1"/>
  <c r="S442" i="1"/>
  <c r="R442" i="1"/>
  <c r="BP441" i="1"/>
  <c r="AS441" i="1"/>
  <c r="AS442" i="1" s="1"/>
  <c r="AS443" i="1" s="1"/>
  <c r="AS444" i="1" s="1"/>
  <c r="AS445" i="1" s="1"/>
  <c r="AS446" i="1" s="1"/>
  <c r="AS447" i="1" s="1"/>
  <c r="AS448" i="1" s="1"/>
  <c r="AS449" i="1" s="1"/>
  <c r="AS450" i="1" s="1"/>
  <c r="AS451" i="1" s="1"/>
  <c r="AS452" i="1" s="1"/>
  <c r="AS453" i="1" s="1"/>
  <c r="AS454" i="1" s="1"/>
  <c r="AS455" i="1" s="1"/>
  <c r="AQ441" i="1"/>
  <c r="AA441" i="1"/>
  <c r="Y441" i="1"/>
  <c r="X441" i="1"/>
  <c r="Q441" i="1"/>
  <c r="M441" i="1"/>
  <c r="AX441" i="1" s="1"/>
  <c r="BP440" i="1"/>
  <c r="AQ440" i="1"/>
  <c r="AA440" i="1"/>
  <c r="Y440" i="1"/>
  <c r="X440" i="1"/>
  <c r="Q440" i="1" s="1"/>
  <c r="R440" i="1" s="1"/>
  <c r="M440" i="1"/>
  <c r="AX440" i="1" s="1"/>
  <c r="BP439" i="1"/>
  <c r="AT439" i="1"/>
  <c r="AT440" i="1" s="1"/>
  <c r="AT441" i="1" s="1"/>
  <c r="AT442" i="1" s="1"/>
  <c r="AT443" i="1" s="1"/>
  <c r="AT444" i="1" s="1"/>
  <c r="AT445" i="1" s="1"/>
  <c r="AT446" i="1" s="1"/>
  <c r="AT447" i="1" s="1"/>
  <c r="AT448" i="1" s="1"/>
  <c r="AT449" i="1" s="1"/>
  <c r="AT450" i="1" s="1"/>
  <c r="AT451" i="1" s="1"/>
  <c r="AT452" i="1" s="1"/>
  <c r="AT453" i="1" s="1"/>
  <c r="AT454" i="1" s="1"/>
  <c r="AT455" i="1" s="1"/>
  <c r="AT177" i="1" s="1"/>
  <c r="AT457" i="1" s="1"/>
  <c r="AT458" i="1" s="1"/>
  <c r="AT459" i="1" s="1"/>
  <c r="AT460" i="1" s="1"/>
  <c r="AT461" i="1" s="1"/>
  <c r="AT462" i="1" s="1"/>
  <c r="AT463" i="1" s="1"/>
  <c r="AT464" i="1" s="1"/>
  <c r="AT465" i="1" s="1"/>
  <c r="AT466" i="1" s="1"/>
  <c r="AT467" i="1" s="1"/>
  <c r="AT468" i="1" s="1"/>
  <c r="AT469" i="1" s="1"/>
  <c r="AT470" i="1" s="1"/>
  <c r="AT471" i="1" s="1"/>
  <c r="AT472" i="1" s="1"/>
  <c r="AT473" i="1" s="1"/>
  <c r="AT474" i="1" s="1"/>
  <c r="AT475" i="1" s="1"/>
  <c r="AT476" i="1" s="1"/>
  <c r="AT477" i="1" s="1"/>
  <c r="AT478" i="1" s="1"/>
  <c r="AT479" i="1" s="1"/>
  <c r="AT480" i="1" s="1"/>
  <c r="AT481" i="1" s="1"/>
  <c r="AT482" i="1" s="1"/>
  <c r="AT483" i="1" s="1"/>
  <c r="AT484" i="1" s="1"/>
  <c r="AT485" i="1" s="1"/>
  <c r="AT486" i="1" s="1"/>
  <c r="AT487" i="1" s="1"/>
  <c r="AT488" i="1" s="1"/>
  <c r="AT489" i="1" s="1"/>
  <c r="AT490" i="1" s="1"/>
  <c r="AT491" i="1" s="1"/>
  <c r="AT492" i="1" s="1"/>
  <c r="AT493" i="1" s="1"/>
  <c r="AT494" i="1" s="1"/>
  <c r="AT495" i="1" s="1"/>
  <c r="AT496" i="1" s="1"/>
  <c r="AT497" i="1" s="1"/>
  <c r="AT498" i="1" s="1"/>
  <c r="AT499" i="1" s="1"/>
  <c r="AT500" i="1" s="1"/>
  <c r="AT501" i="1" s="1"/>
  <c r="AT502" i="1" s="1"/>
  <c r="AT503" i="1" s="1"/>
  <c r="AQ439" i="1"/>
  <c r="AA439" i="1"/>
  <c r="Y439" i="1"/>
  <c r="S439" i="1" s="1"/>
  <c r="X439" i="1"/>
  <c r="R439" i="1"/>
  <c r="Q439" i="1"/>
  <c r="BP438" i="1"/>
  <c r="AS438" i="1"/>
  <c r="AS439" i="1" s="1"/>
  <c r="AS440" i="1" s="1"/>
  <c r="AQ438" i="1"/>
  <c r="AA438" i="1"/>
  <c r="Y438" i="1"/>
  <c r="X438" i="1"/>
  <c r="Q438" i="1" s="1"/>
  <c r="M438" i="1" s="1"/>
  <c r="AX438" i="1" s="1"/>
  <c r="BP437" i="1"/>
  <c r="AQ437" i="1"/>
  <c r="AA437" i="1"/>
  <c r="Y437" i="1"/>
  <c r="R437" i="1" s="1"/>
  <c r="X437" i="1"/>
  <c r="Q437" i="1" s="1"/>
  <c r="BP436" i="1"/>
  <c r="AQ436" i="1"/>
  <c r="AA436" i="1"/>
  <c r="Y436" i="1"/>
  <c r="X436" i="1"/>
  <c r="Q436" i="1"/>
  <c r="M436" i="1"/>
  <c r="AX436" i="1" s="1"/>
  <c r="BP435" i="1"/>
  <c r="AQ435" i="1"/>
  <c r="AA435" i="1"/>
  <c r="Y435" i="1"/>
  <c r="R435" i="1" s="1"/>
  <c r="X435" i="1"/>
  <c r="Q435" i="1"/>
  <c r="BP434" i="1"/>
  <c r="AQ434" i="1"/>
  <c r="AA434" i="1"/>
  <c r="Y434" i="1"/>
  <c r="R434" i="1" s="1"/>
  <c r="M434" i="1" s="1"/>
  <c r="AX434" i="1" s="1"/>
  <c r="X434" i="1"/>
  <c r="Q434" i="1" s="1"/>
  <c r="S434" i="1"/>
  <c r="BP433" i="1"/>
  <c r="AX433" i="1"/>
  <c r="AQ433" i="1"/>
  <c r="AA433" i="1"/>
  <c r="Y433" i="1"/>
  <c r="X433" i="1"/>
  <c r="Q433" i="1"/>
  <c r="M433" i="1"/>
  <c r="BP432" i="1"/>
  <c r="AQ432" i="1"/>
  <c r="AA432" i="1"/>
  <c r="Y432" i="1"/>
  <c r="X432" i="1"/>
  <c r="Q432" i="1"/>
  <c r="BP431" i="1"/>
  <c r="AQ431" i="1"/>
  <c r="AA431" i="1"/>
  <c r="Y431" i="1"/>
  <c r="X431" i="1"/>
  <c r="Q431" i="1" s="1"/>
  <c r="R431" i="1"/>
  <c r="BP430" i="1"/>
  <c r="AQ430" i="1"/>
  <c r="AA430" i="1"/>
  <c r="X430" i="1"/>
  <c r="Q430" i="1" s="1"/>
  <c r="S430" i="1" s="1"/>
  <c r="R430" i="1"/>
  <c r="BP429" i="1"/>
  <c r="AQ429" i="1"/>
  <c r="AA429" i="1"/>
  <c r="Y429" i="1"/>
  <c r="X429" i="1"/>
  <c r="Q429" i="1"/>
  <c r="M429" i="1"/>
  <c r="AX429" i="1" s="1"/>
  <c r="BP428" i="1"/>
  <c r="AQ428" i="1"/>
  <c r="AA428" i="1"/>
  <c r="Y428" i="1"/>
  <c r="X428" i="1"/>
  <c r="Q428" i="1"/>
  <c r="BP427" i="1"/>
  <c r="AQ427" i="1"/>
  <c r="AA427" i="1"/>
  <c r="Y427" i="1"/>
  <c r="R427" i="1" s="1"/>
  <c r="M427" i="1" s="1"/>
  <c r="AX427" i="1" s="1"/>
  <c r="X427" i="1"/>
  <c r="Q427" i="1" s="1"/>
  <c r="S427" i="1"/>
  <c r="BP426" i="1"/>
  <c r="AT426" i="1"/>
  <c r="AT427" i="1" s="1"/>
  <c r="AT428" i="1" s="1"/>
  <c r="AT429" i="1" s="1"/>
  <c r="AT430" i="1" s="1"/>
  <c r="AT431" i="1" s="1"/>
  <c r="AT432" i="1" s="1"/>
  <c r="AT433" i="1" s="1"/>
  <c r="AT434" i="1" s="1"/>
  <c r="AT435" i="1" s="1"/>
  <c r="AT436" i="1" s="1"/>
  <c r="AT437" i="1" s="1"/>
  <c r="AT438" i="1" s="1"/>
  <c r="AQ426" i="1"/>
  <c r="AA426" i="1"/>
  <c r="Y426" i="1"/>
  <c r="X426" i="1"/>
  <c r="R426" i="1"/>
  <c r="Q426" i="1"/>
  <c r="BP425" i="1"/>
  <c r="AS425" i="1"/>
  <c r="AS426" i="1" s="1"/>
  <c r="AS427" i="1" s="1"/>
  <c r="AS428" i="1" s="1"/>
  <c r="AS429" i="1" s="1"/>
  <c r="AS430" i="1" s="1"/>
  <c r="AS431" i="1" s="1"/>
  <c r="AS432" i="1" s="1"/>
  <c r="AS433" i="1" s="1"/>
  <c r="AS434" i="1" s="1"/>
  <c r="AS435" i="1" s="1"/>
  <c r="AS436" i="1" s="1"/>
  <c r="AS437" i="1" s="1"/>
  <c r="AQ425" i="1"/>
  <c r="AA425" i="1"/>
  <c r="Y425" i="1"/>
  <c r="R425" i="1" s="1"/>
  <c r="X425" i="1"/>
  <c r="Q425" i="1" s="1"/>
  <c r="BP424" i="1"/>
  <c r="AQ424" i="1"/>
  <c r="AA424" i="1"/>
  <c r="Y424" i="1"/>
  <c r="X424" i="1"/>
  <c r="Q424" i="1"/>
  <c r="O424" i="1"/>
  <c r="BP423" i="1"/>
  <c r="AQ423" i="1"/>
  <c r="AA423" i="1"/>
  <c r="X423" i="1"/>
  <c r="Q423" i="1" s="1"/>
  <c r="O423" i="1" s="1"/>
  <c r="S423" i="1"/>
  <c r="R423" i="1"/>
  <c r="BP422" i="1"/>
  <c r="BO422" i="1"/>
  <c r="AQ422" i="1"/>
  <c r="AA422" i="1"/>
  <c r="Y422" i="1"/>
  <c r="X422" i="1"/>
  <c r="Q422" i="1" s="1"/>
  <c r="S422" i="1"/>
  <c r="R422" i="1"/>
  <c r="BP421" i="1"/>
  <c r="AQ421" i="1"/>
  <c r="AA421" i="1"/>
  <c r="Y421" i="1"/>
  <c r="X421" i="1"/>
  <c r="Q421" i="1" s="1"/>
  <c r="BP420" i="1"/>
  <c r="AQ420" i="1"/>
  <c r="AA420" i="1"/>
  <c r="Y420" i="1"/>
  <c r="X420" i="1"/>
  <c r="Q420" i="1"/>
  <c r="BP419" i="1"/>
  <c r="AQ419" i="1"/>
  <c r="AA419" i="1"/>
  <c r="Y419" i="1"/>
  <c r="X419" i="1"/>
  <c r="Q419" i="1" s="1"/>
  <c r="R419" i="1"/>
  <c r="BP418" i="1"/>
  <c r="AQ418" i="1"/>
  <c r="AA418" i="1"/>
  <c r="Y418" i="1"/>
  <c r="X418" i="1"/>
  <c r="Q418" i="1"/>
  <c r="BP417" i="1"/>
  <c r="AQ417" i="1"/>
  <c r="AA417" i="1"/>
  <c r="Y417" i="1"/>
  <c r="X417" i="1"/>
  <c r="Q417" i="1" s="1"/>
  <c r="M417" i="1" s="1"/>
  <c r="AX417" i="1" s="1"/>
  <c r="S417" i="1"/>
  <c r="R417" i="1"/>
  <c r="BP416" i="1"/>
  <c r="AQ416" i="1"/>
  <c r="AA416" i="1"/>
  <c r="Y416" i="1"/>
  <c r="X416" i="1"/>
  <c r="Q416" i="1"/>
  <c r="BP415" i="1"/>
  <c r="AQ415" i="1"/>
  <c r="AA415" i="1"/>
  <c r="Y415" i="1"/>
  <c r="X415" i="1"/>
  <c r="Q415" i="1"/>
  <c r="M415" i="1"/>
  <c r="AX415" i="1" s="1"/>
  <c r="BP414" i="1"/>
  <c r="AQ414" i="1"/>
  <c r="AA414" i="1"/>
  <c r="Y414" i="1"/>
  <c r="X414" i="1"/>
  <c r="Q414" i="1" s="1"/>
  <c r="S414" i="1"/>
  <c r="R414" i="1"/>
  <c r="BP413" i="1"/>
  <c r="AQ413" i="1"/>
  <c r="AA413" i="1"/>
  <c r="Y413" i="1"/>
  <c r="X413" i="1"/>
  <c r="Q413" i="1" s="1"/>
  <c r="R413" i="1" s="1"/>
  <c r="M413" i="1"/>
  <c r="AX413" i="1" s="1"/>
  <c r="BP412" i="1"/>
  <c r="AQ412" i="1"/>
  <c r="AA412" i="1"/>
  <c r="Y412" i="1"/>
  <c r="S412" i="1" s="1"/>
  <c r="X412" i="1"/>
  <c r="R412" i="1"/>
  <c r="Q412" i="1"/>
  <c r="BP411" i="1"/>
  <c r="AQ411" i="1"/>
  <c r="AA411" i="1"/>
  <c r="Y411" i="1"/>
  <c r="R411" i="1" s="1"/>
  <c r="X411" i="1"/>
  <c r="Q411" i="1" s="1"/>
  <c r="M411" i="1" s="1"/>
  <c r="AX411" i="1" s="1"/>
  <c r="S411" i="1"/>
  <c r="BP410" i="1"/>
  <c r="AQ410" i="1"/>
  <c r="AA410" i="1"/>
  <c r="Y410" i="1"/>
  <c r="X410" i="1"/>
  <c r="Q410" i="1"/>
  <c r="M410" i="1"/>
  <c r="AX410" i="1" s="1"/>
  <c r="BP409" i="1"/>
  <c r="AX409" i="1"/>
  <c r="AQ409" i="1"/>
  <c r="AA409" i="1"/>
  <c r="Y409" i="1"/>
  <c r="X409" i="1"/>
  <c r="Q409" i="1"/>
  <c r="M409" i="1"/>
  <c r="BP408" i="1"/>
  <c r="AX408" i="1"/>
  <c r="AQ408" i="1"/>
  <c r="AA408" i="1"/>
  <c r="Y408" i="1"/>
  <c r="X408" i="1"/>
  <c r="Q408" i="1"/>
  <c r="M408" i="1"/>
  <c r="BP407" i="1"/>
  <c r="AX407" i="1"/>
  <c r="AQ407" i="1"/>
  <c r="AA407" i="1"/>
  <c r="Y407" i="1"/>
  <c r="X407" i="1"/>
  <c r="Q407" i="1"/>
  <c r="M407" i="1"/>
  <c r="BP406" i="1"/>
  <c r="AQ406" i="1"/>
  <c r="AA406" i="1"/>
  <c r="Y406" i="1"/>
  <c r="X406" i="1"/>
  <c r="Q406" i="1"/>
  <c r="M406" i="1"/>
  <c r="AX406" i="1" s="1"/>
  <c r="BP405" i="1"/>
  <c r="AX405" i="1"/>
  <c r="AQ405" i="1"/>
  <c r="AA405" i="1"/>
  <c r="Y405" i="1"/>
  <c r="X405" i="1"/>
  <c r="Q405" i="1"/>
  <c r="M405" i="1"/>
  <c r="BP404" i="1"/>
  <c r="AX404" i="1"/>
  <c r="AQ404" i="1"/>
  <c r="AA404" i="1"/>
  <c r="Y404" i="1"/>
  <c r="X404" i="1"/>
  <c r="Q404" i="1"/>
  <c r="M404" i="1"/>
  <c r="BP403" i="1"/>
  <c r="AQ403" i="1"/>
  <c r="AA403" i="1"/>
  <c r="Y403" i="1"/>
  <c r="S403" i="1" s="1"/>
  <c r="X403" i="1"/>
  <c r="R403" i="1"/>
  <c r="Q403" i="1"/>
  <c r="BP402" i="1"/>
  <c r="AQ402" i="1"/>
  <c r="AA402" i="1"/>
  <c r="Y402" i="1"/>
  <c r="R402" i="1" s="1"/>
  <c r="X402" i="1"/>
  <c r="Q402" i="1" s="1"/>
  <c r="S402" i="1"/>
  <c r="BP401" i="1"/>
  <c r="AQ401" i="1"/>
  <c r="AA401" i="1"/>
  <c r="Y401" i="1"/>
  <c r="X401" i="1"/>
  <c r="Q401" i="1"/>
  <c r="M401" i="1"/>
  <c r="AX401" i="1" s="1"/>
  <c r="BP400" i="1"/>
  <c r="AX400" i="1"/>
  <c r="AQ400" i="1"/>
  <c r="AA400" i="1"/>
  <c r="Y400" i="1"/>
  <c r="X400" i="1"/>
  <c r="Q400" i="1"/>
  <c r="R400" i="1" s="1"/>
  <c r="M400" i="1"/>
  <c r="BP399" i="1"/>
  <c r="AQ399" i="1"/>
  <c r="AA399" i="1"/>
  <c r="Y399" i="1"/>
  <c r="X399" i="1"/>
  <c r="Q399" i="1" s="1"/>
  <c r="R399" i="1"/>
  <c r="BP398" i="1"/>
  <c r="AQ398" i="1"/>
  <c r="AA398" i="1"/>
  <c r="Y398" i="1"/>
  <c r="X398" i="1"/>
  <c r="Q398" i="1"/>
  <c r="BP397" i="1"/>
  <c r="AX397" i="1"/>
  <c r="AQ397" i="1"/>
  <c r="AA397" i="1"/>
  <c r="Y397" i="1"/>
  <c r="X397" i="1"/>
  <c r="Q397" i="1"/>
  <c r="M397" i="1" s="1"/>
  <c r="BP396" i="1"/>
  <c r="AX396" i="1"/>
  <c r="AQ396" i="1"/>
  <c r="AA396" i="1"/>
  <c r="Y396" i="1"/>
  <c r="X396" i="1"/>
  <c r="Q396" i="1"/>
  <c r="M396" i="1" s="1"/>
  <c r="BP395" i="1"/>
  <c r="AQ395" i="1"/>
  <c r="AA395" i="1"/>
  <c r="Y395" i="1"/>
  <c r="X395" i="1"/>
  <c r="Q395" i="1" s="1"/>
  <c r="M395" i="1" s="1"/>
  <c r="AX395" i="1" s="1"/>
  <c r="S395" i="1"/>
  <c r="R395" i="1"/>
  <c r="BP394" i="1"/>
  <c r="AQ394" i="1"/>
  <c r="AA394" i="1"/>
  <c r="Y394" i="1"/>
  <c r="R394" i="1" s="1"/>
  <c r="X394" i="1"/>
  <c r="Q394" i="1"/>
  <c r="BP393" i="1"/>
  <c r="AQ393" i="1"/>
  <c r="AA393" i="1"/>
  <c r="Y393" i="1"/>
  <c r="X393" i="1"/>
  <c r="Q393" i="1" s="1"/>
  <c r="S393" i="1"/>
  <c r="R393" i="1"/>
  <c r="BP392" i="1"/>
  <c r="AQ392" i="1"/>
  <c r="AA392" i="1"/>
  <c r="Y392" i="1"/>
  <c r="R392" i="1" s="1"/>
  <c r="X392" i="1"/>
  <c r="Q392" i="1"/>
  <c r="S392" i="1" s="1"/>
  <c r="M392" i="1"/>
  <c r="AX392" i="1" s="1"/>
  <c r="BP391" i="1"/>
  <c r="AQ391" i="1"/>
  <c r="AA391" i="1"/>
  <c r="Y391" i="1"/>
  <c r="X391" i="1"/>
  <c r="Q391" i="1"/>
  <c r="BP390" i="1"/>
  <c r="AQ390" i="1"/>
  <c r="AA390" i="1"/>
  <c r="Y390" i="1"/>
  <c r="X390" i="1"/>
  <c r="Q390" i="1" s="1"/>
  <c r="R390" i="1"/>
  <c r="BP389" i="1"/>
  <c r="AQ389" i="1"/>
  <c r="AA389" i="1"/>
  <c r="Y389" i="1"/>
  <c r="X389" i="1"/>
  <c r="Q389" i="1" s="1"/>
  <c r="BP388" i="1"/>
  <c r="AX388" i="1"/>
  <c r="AQ388" i="1"/>
  <c r="AA388" i="1"/>
  <c r="Y388" i="1"/>
  <c r="X388" i="1"/>
  <c r="Q388" i="1"/>
  <c r="M388" i="1"/>
  <c r="BP387" i="1"/>
  <c r="AQ387" i="1"/>
  <c r="AA387" i="1"/>
  <c r="Y387" i="1"/>
  <c r="X387" i="1"/>
  <c r="Q387" i="1"/>
  <c r="BP386" i="1"/>
  <c r="AQ386" i="1"/>
  <c r="AA386" i="1"/>
  <c r="Y386" i="1"/>
  <c r="X386" i="1"/>
  <c r="R386" i="1"/>
  <c r="Q386" i="1"/>
  <c r="BP385" i="1"/>
  <c r="AQ385" i="1"/>
  <c r="AA385" i="1"/>
  <c r="Y385" i="1"/>
  <c r="R385" i="1" s="1"/>
  <c r="X385" i="1"/>
  <c r="Q385" i="1" s="1"/>
  <c r="M385" i="1" s="1"/>
  <c r="AX385" i="1" s="1"/>
  <c r="S385" i="1"/>
  <c r="BP384" i="1"/>
  <c r="AQ384" i="1"/>
  <c r="AA384" i="1"/>
  <c r="Y384" i="1"/>
  <c r="X384" i="1"/>
  <c r="Q384" i="1"/>
  <c r="M384" i="1"/>
  <c r="AX384" i="1" s="1"/>
  <c r="BP383" i="1"/>
  <c r="AQ383" i="1"/>
  <c r="AA383" i="1"/>
  <c r="Y383" i="1"/>
  <c r="X383" i="1"/>
  <c r="Q383" i="1"/>
  <c r="BP382" i="1"/>
  <c r="AQ382" i="1"/>
  <c r="AA382" i="1"/>
  <c r="Y382" i="1"/>
  <c r="R382" i="1" s="1"/>
  <c r="X382" i="1"/>
  <c r="Q382" i="1" s="1"/>
  <c r="S382" i="1"/>
  <c r="M382" i="1"/>
  <c r="AX382" i="1" s="1"/>
  <c r="BP381" i="1"/>
  <c r="AX381" i="1"/>
  <c r="AQ381" i="1"/>
  <c r="AA381" i="1"/>
  <c r="Y381" i="1"/>
  <c r="X381" i="1"/>
  <c r="Q381" i="1"/>
  <c r="M381" i="1"/>
  <c r="BP380" i="1"/>
  <c r="AX380" i="1"/>
  <c r="AQ380" i="1"/>
  <c r="AA380" i="1"/>
  <c r="Y380" i="1"/>
  <c r="X380" i="1"/>
  <c r="Q380" i="1"/>
  <c r="R380" i="1" s="1"/>
  <c r="M380" i="1"/>
  <c r="BP379" i="1"/>
  <c r="AQ379" i="1"/>
  <c r="AA379" i="1"/>
  <c r="Y379" i="1"/>
  <c r="X379" i="1"/>
  <c r="Q379" i="1" s="1"/>
  <c r="R379" i="1" s="1"/>
  <c r="BP378" i="1"/>
  <c r="AQ378" i="1"/>
  <c r="AA378" i="1"/>
  <c r="Y378" i="1"/>
  <c r="X378" i="1"/>
  <c r="Q378" i="1" s="1"/>
  <c r="R378" i="1"/>
  <c r="M378" i="1" s="1"/>
  <c r="AX378" i="1" s="1"/>
  <c r="BP377" i="1"/>
  <c r="AQ377" i="1"/>
  <c r="AA377" i="1"/>
  <c r="Y377" i="1"/>
  <c r="X377" i="1"/>
  <c r="R377" i="1"/>
  <c r="Q377" i="1"/>
  <c r="BP376" i="1"/>
  <c r="AQ376" i="1"/>
  <c r="AA376" i="1"/>
  <c r="Y376" i="1"/>
  <c r="X376" i="1"/>
  <c r="Q376" i="1" s="1"/>
  <c r="R376" i="1"/>
  <c r="S376" i="1" s="1"/>
  <c r="BP375" i="1"/>
  <c r="AQ375" i="1"/>
  <c r="AA375" i="1"/>
  <c r="Y375" i="1"/>
  <c r="X375" i="1"/>
  <c r="R375" i="1"/>
  <c r="Q375" i="1"/>
  <c r="BP374" i="1"/>
  <c r="AQ374" i="1"/>
  <c r="AA374" i="1"/>
  <c r="Y374" i="1"/>
  <c r="X374" i="1"/>
  <c r="Q374" i="1" s="1"/>
  <c r="R374" i="1"/>
  <c r="S374" i="1" s="1"/>
  <c r="BP373" i="1"/>
  <c r="AQ373" i="1"/>
  <c r="AA373" i="1"/>
  <c r="Y373" i="1"/>
  <c r="S373" i="1" s="1"/>
  <c r="X373" i="1"/>
  <c r="R373" i="1"/>
  <c r="Q373" i="1"/>
  <c r="BP372" i="1"/>
  <c r="AX372" i="1"/>
  <c r="AQ372" i="1"/>
  <c r="AA372" i="1"/>
  <c r="Y372" i="1"/>
  <c r="X372" i="1"/>
  <c r="Q372" i="1" s="1"/>
  <c r="S372" i="1"/>
  <c r="R372" i="1"/>
  <c r="M372" i="1"/>
  <c r="BP371" i="1"/>
  <c r="AQ371" i="1"/>
  <c r="AA371" i="1"/>
  <c r="Y371" i="1"/>
  <c r="X371" i="1"/>
  <c r="Q371" i="1"/>
  <c r="BP370" i="1"/>
  <c r="AQ370" i="1"/>
  <c r="AA370" i="1"/>
  <c r="Y370" i="1"/>
  <c r="X370" i="1"/>
  <c r="Q370" i="1"/>
  <c r="M370" i="1" s="1"/>
  <c r="AX370" i="1" s="1"/>
  <c r="BP369" i="1"/>
  <c r="AQ369" i="1"/>
  <c r="AA369" i="1"/>
  <c r="Y369" i="1"/>
  <c r="X369" i="1"/>
  <c r="Q369" i="1" s="1"/>
  <c r="R369" i="1"/>
  <c r="BP368" i="1"/>
  <c r="AQ368" i="1"/>
  <c r="AA368" i="1"/>
  <c r="Y368" i="1"/>
  <c r="X368" i="1"/>
  <c r="Q368" i="1" s="1"/>
  <c r="BP367" i="1"/>
  <c r="AQ367" i="1"/>
  <c r="AA367" i="1"/>
  <c r="Y367" i="1"/>
  <c r="X367" i="1"/>
  <c r="Q367" i="1" s="1"/>
  <c r="M367" i="1" s="1"/>
  <c r="AX367" i="1" s="1"/>
  <c r="S367" i="1"/>
  <c r="R367" i="1"/>
  <c r="BP366" i="1"/>
  <c r="AQ366" i="1"/>
  <c r="AA366" i="1"/>
  <c r="Y366" i="1"/>
  <c r="X366" i="1"/>
  <c r="Q366" i="1"/>
  <c r="BP365" i="1"/>
  <c r="AQ365" i="1"/>
  <c r="AA365" i="1"/>
  <c r="Y365" i="1"/>
  <c r="X365" i="1"/>
  <c r="R365" i="1"/>
  <c r="Q365" i="1"/>
  <c r="BP364" i="1"/>
  <c r="AQ364" i="1"/>
  <c r="AA364" i="1"/>
  <c r="Y364" i="1"/>
  <c r="R364" i="1" s="1"/>
  <c r="X364" i="1"/>
  <c r="Q364" i="1" s="1"/>
  <c r="M364" i="1" s="1"/>
  <c r="AX364" i="1" s="1"/>
  <c r="S364" i="1"/>
  <c r="BP363" i="1"/>
  <c r="AQ363" i="1"/>
  <c r="AA363" i="1"/>
  <c r="Y363" i="1"/>
  <c r="S363" i="1" s="1"/>
  <c r="X363" i="1"/>
  <c r="R363" i="1"/>
  <c r="Q363" i="1"/>
  <c r="M363" i="1" s="1"/>
  <c r="AX363" i="1" s="1"/>
  <c r="BP362" i="1"/>
  <c r="AQ362" i="1"/>
  <c r="AA362" i="1"/>
  <c r="Y362" i="1"/>
  <c r="X362" i="1"/>
  <c r="Q362" i="1" s="1"/>
  <c r="R362" i="1"/>
  <c r="BP361" i="1"/>
  <c r="AQ361" i="1"/>
  <c r="AA361" i="1"/>
  <c r="Y361" i="1"/>
  <c r="X361" i="1"/>
  <c r="Q361" i="1" s="1"/>
  <c r="R361" i="1" s="1"/>
  <c r="BP360" i="1"/>
  <c r="AQ360" i="1"/>
  <c r="AA360" i="1"/>
  <c r="Y360" i="1"/>
  <c r="X360" i="1"/>
  <c r="Q360" i="1"/>
  <c r="R360" i="1" s="1"/>
  <c r="M360" i="1"/>
  <c r="AX360" i="1" s="1"/>
  <c r="BP359" i="1"/>
  <c r="AQ359" i="1"/>
  <c r="AA359" i="1"/>
  <c r="Y359" i="1"/>
  <c r="X359" i="1"/>
  <c r="Q359" i="1"/>
  <c r="BP358" i="1"/>
  <c r="AQ358" i="1"/>
  <c r="AA358" i="1"/>
  <c r="Y358" i="1"/>
  <c r="X358" i="1"/>
  <c r="Q358" i="1" s="1"/>
  <c r="R358" i="1"/>
  <c r="BP357" i="1"/>
  <c r="AQ357" i="1"/>
  <c r="AA357" i="1"/>
  <c r="Y357" i="1"/>
  <c r="X357" i="1"/>
  <c r="Q357" i="1" s="1"/>
  <c r="R357" i="1" s="1"/>
  <c r="BP356" i="1"/>
  <c r="AQ356" i="1"/>
  <c r="AA356" i="1"/>
  <c r="Y356" i="1"/>
  <c r="X356" i="1"/>
  <c r="Q356" i="1"/>
  <c r="R356" i="1" s="1"/>
  <c r="M356" i="1"/>
  <c r="AX356" i="1" s="1"/>
  <c r="BP355" i="1"/>
  <c r="AQ355" i="1"/>
  <c r="AA355" i="1"/>
  <c r="Y355" i="1"/>
  <c r="X355" i="1"/>
  <c r="Q355" i="1"/>
  <c r="BP354" i="1"/>
  <c r="AQ354" i="1"/>
  <c r="AA354" i="1"/>
  <c r="Y354" i="1"/>
  <c r="X354" i="1"/>
  <c r="Q354" i="1" s="1"/>
  <c r="R354" i="1"/>
  <c r="BP353" i="1"/>
  <c r="AQ353" i="1"/>
  <c r="AA353" i="1"/>
  <c r="X353" i="1"/>
  <c r="Q353" i="1" s="1"/>
  <c r="R353" i="1"/>
  <c r="BP352" i="1"/>
  <c r="AQ352" i="1"/>
  <c r="AA352" i="1"/>
  <c r="Y352" i="1"/>
  <c r="X352" i="1"/>
  <c r="Q352" i="1"/>
  <c r="BP351" i="1"/>
  <c r="AQ351" i="1"/>
  <c r="AA351" i="1"/>
  <c r="Y351" i="1"/>
  <c r="X351" i="1"/>
  <c r="Q351" i="1" s="1"/>
  <c r="M351" i="1" s="1"/>
  <c r="AX351" i="1" s="1"/>
  <c r="S351" i="1"/>
  <c r="R351" i="1"/>
  <c r="BP350" i="1"/>
  <c r="AQ350" i="1"/>
  <c r="AA350" i="1"/>
  <c r="Y350" i="1"/>
  <c r="X350" i="1"/>
  <c r="Q350" i="1"/>
  <c r="BP349" i="1"/>
  <c r="AQ349" i="1"/>
  <c r="AA349" i="1"/>
  <c r="Y349" i="1"/>
  <c r="X349" i="1"/>
  <c r="Q349" i="1"/>
  <c r="BP348" i="1"/>
  <c r="AQ348" i="1"/>
  <c r="AA348" i="1"/>
  <c r="Y348" i="1"/>
  <c r="R348" i="1" s="1"/>
  <c r="X348" i="1"/>
  <c r="Q348" i="1" s="1"/>
  <c r="M348" i="1" s="1"/>
  <c r="AX348" i="1" s="1"/>
  <c r="S348" i="1"/>
  <c r="BP347" i="1"/>
  <c r="AQ347" i="1"/>
  <c r="AA347" i="1"/>
  <c r="Y347" i="1"/>
  <c r="X347" i="1"/>
  <c r="Q347" i="1"/>
  <c r="BP346" i="1"/>
  <c r="AQ346" i="1"/>
  <c r="AA346" i="1"/>
  <c r="Y346" i="1"/>
  <c r="R346" i="1" s="1"/>
  <c r="X346" i="1"/>
  <c r="Q346" i="1" s="1"/>
  <c r="S346" i="1"/>
  <c r="M346" i="1"/>
  <c r="AX346" i="1" s="1"/>
  <c r="BP345" i="1"/>
  <c r="AQ345" i="1"/>
  <c r="AA345" i="1"/>
  <c r="Y345" i="1"/>
  <c r="S345" i="1" s="1"/>
  <c r="X345" i="1"/>
  <c r="Q345" i="1"/>
  <c r="BP344" i="1"/>
  <c r="AQ344" i="1"/>
  <c r="AA344" i="1"/>
  <c r="Y344" i="1"/>
  <c r="R344" i="1" s="1"/>
  <c r="M344" i="1" s="1"/>
  <c r="AX344" i="1" s="1"/>
  <c r="X344" i="1"/>
  <c r="Q344" i="1" s="1"/>
  <c r="S344" i="1"/>
  <c r="BP343" i="1"/>
  <c r="AQ343" i="1"/>
  <c r="AA343" i="1"/>
  <c r="Y343" i="1"/>
  <c r="S343" i="1" s="1"/>
  <c r="X343" i="1"/>
  <c r="R343" i="1"/>
  <c r="Q343" i="1"/>
  <c r="BP342" i="1"/>
  <c r="AQ342" i="1"/>
  <c r="AA342" i="1"/>
  <c r="Y342" i="1"/>
  <c r="X342" i="1"/>
  <c r="Q342" i="1" s="1"/>
  <c r="BP341" i="1"/>
  <c r="AQ341" i="1"/>
  <c r="AA341" i="1"/>
  <c r="Y341" i="1"/>
  <c r="X341" i="1"/>
  <c r="Q341" i="1"/>
  <c r="BP340" i="1"/>
  <c r="AQ340" i="1"/>
  <c r="AA340" i="1"/>
  <c r="Y340" i="1"/>
  <c r="X340" i="1"/>
  <c r="Q340" i="1"/>
  <c r="BP339" i="1"/>
  <c r="AQ339" i="1"/>
  <c r="AA339" i="1"/>
  <c r="Y339" i="1"/>
  <c r="X339" i="1"/>
  <c r="Q339" i="1" s="1"/>
  <c r="R339" i="1"/>
  <c r="BP338" i="1"/>
  <c r="AQ338" i="1"/>
  <c r="AA338" i="1"/>
  <c r="Y338" i="1"/>
  <c r="X338" i="1"/>
  <c r="Q338" i="1" s="1"/>
  <c r="R338" i="1" s="1"/>
  <c r="BP337" i="1"/>
  <c r="AQ337" i="1"/>
  <c r="AA337" i="1"/>
  <c r="Y337" i="1"/>
  <c r="X337" i="1"/>
  <c r="Q337" i="1"/>
  <c r="R337" i="1" s="1"/>
  <c r="M337" i="1"/>
  <c r="AX337" i="1" s="1"/>
  <c r="BP336" i="1"/>
  <c r="AQ336" i="1"/>
  <c r="AA336" i="1"/>
  <c r="Y336" i="1"/>
  <c r="X336" i="1"/>
  <c r="Q336" i="1"/>
  <c r="BP335" i="1"/>
  <c r="AQ335" i="1"/>
  <c r="AA335" i="1"/>
  <c r="Y335" i="1"/>
  <c r="X335" i="1"/>
  <c r="Q335" i="1" s="1"/>
  <c r="R335" i="1"/>
  <c r="BP334" i="1"/>
  <c r="AQ334" i="1"/>
  <c r="AA334" i="1"/>
  <c r="Y334" i="1"/>
  <c r="X334" i="1"/>
  <c r="Q334" i="1" s="1"/>
  <c r="R334" i="1" s="1"/>
  <c r="BP333" i="1"/>
  <c r="AQ333" i="1"/>
  <c r="AA333" i="1"/>
  <c r="Y333" i="1"/>
  <c r="X333" i="1"/>
  <c r="Q333" i="1"/>
  <c r="R333" i="1" s="1"/>
  <c r="M333" i="1"/>
  <c r="AX333" i="1" s="1"/>
  <c r="BP332" i="1"/>
  <c r="AQ332" i="1"/>
  <c r="AA332" i="1"/>
  <c r="Y332" i="1"/>
  <c r="X332" i="1"/>
  <c r="Q332" i="1" s="1"/>
  <c r="S332" i="1"/>
  <c r="R332" i="1"/>
  <c r="BP331" i="1"/>
  <c r="AQ331" i="1"/>
  <c r="AA331" i="1"/>
  <c r="Y331" i="1"/>
  <c r="X331" i="1"/>
  <c r="Q331" i="1" s="1"/>
  <c r="R331" i="1" s="1"/>
  <c r="BP330" i="1"/>
  <c r="AQ330" i="1"/>
  <c r="AA330" i="1"/>
  <c r="Y330" i="1"/>
  <c r="X330" i="1"/>
  <c r="Q330" i="1"/>
  <c r="R330" i="1" s="1"/>
  <c r="M330" i="1"/>
  <c r="AX330" i="1" s="1"/>
  <c r="BP329" i="1"/>
  <c r="AQ329" i="1"/>
  <c r="AA329" i="1"/>
  <c r="Y329" i="1"/>
  <c r="X329" i="1"/>
  <c r="Q329" i="1"/>
  <c r="BP328" i="1"/>
  <c r="AQ328" i="1"/>
  <c r="AA328" i="1"/>
  <c r="Y328" i="1"/>
  <c r="X328" i="1"/>
  <c r="Q328" i="1" s="1"/>
  <c r="R328" i="1"/>
  <c r="BP327" i="1"/>
  <c r="AQ327" i="1"/>
  <c r="AA327" i="1"/>
  <c r="Y327" i="1"/>
  <c r="X327" i="1"/>
  <c r="Q327" i="1" s="1"/>
  <c r="BP326" i="1"/>
  <c r="AQ326" i="1"/>
  <c r="AA326" i="1"/>
  <c r="Y326" i="1"/>
  <c r="X326" i="1"/>
  <c r="Q326" i="1"/>
  <c r="R326" i="1" s="1"/>
  <c r="BP325" i="1"/>
  <c r="AQ325" i="1"/>
  <c r="AA325" i="1"/>
  <c r="Y325" i="1"/>
  <c r="X325" i="1"/>
  <c r="Q325" i="1" s="1"/>
  <c r="R325" i="1"/>
  <c r="BP324" i="1"/>
  <c r="AQ324" i="1"/>
  <c r="AA324" i="1"/>
  <c r="Y324" i="1"/>
  <c r="X324" i="1"/>
  <c r="Q324" i="1" s="1"/>
  <c r="BP323" i="1"/>
  <c r="AX323" i="1"/>
  <c r="AQ323" i="1"/>
  <c r="AA323" i="1"/>
  <c r="Y323" i="1"/>
  <c r="X323" i="1"/>
  <c r="Q323" i="1"/>
  <c r="R323" i="1" s="1"/>
  <c r="M323" i="1"/>
  <c r="BP322" i="1"/>
  <c r="AQ322" i="1"/>
  <c r="AA322" i="1"/>
  <c r="Y322" i="1"/>
  <c r="X322" i="1"/>
  <c r="Q322" i="1" s="1"/>
  <c r="S322" i="1" s="1"/>
  <c r="R322" i="1"/>
  <c r="BP321" i="1"/>
  <c r="AQ321" i="1"/>
  <c r="AA321" i="1"/>
  <c r="Y321" i="1"/>
  <c r="X321" i="1"/>
  <c r="Q321" i="1" s="1"/>
  <c r="BP320" i="1"/>
  <c r="AX320" i="1"/>
  <c r="AQ320" i="1"/>
  <c r="AA320" i="1"/>
  <c r="Y320" i="1"/>
  <c r="X320" i="1"/>
  <c r="Q320" i="1"/>
  <c r="R320" i="1" s="1"/>
  <c r="M320" i="1"/>
  <c r="BP319" i="1"/>
  <c r="AQ319" i="1"/>
  <c r="AA319" i="1"/>
  <c r="Y319" i="1"/>
  <c r="X319" i="1"/>
  <c r="Q319" i="1" s="1"/>
  <c r="S319" i="1"/>
  <c r="R319" i="1"/>
  <c r="BP318" i="1"/>
  <c r="AQ318" i="1"/>
  <c r="AA318" i="1"/>
  <c r="Y318" i="1"/>
  <c r="X318" i="1"/>
  <c r="Q318" i="1" s="1"/>
  <c r="BP317" i="1"/>
  <c r="AX317" i="1"/>
  <c r="AQ317" i="1"/>
  <c r="AA317" i="1"/>
  <c r="Y317" i="1"/>
  <c r="X317" i="1"/>
  <c r="Q317" i="1"/>
  <c r="R317" i="1" s="1"/>
  <c r="M317" i="1"/>
  <c r="BP316" i="1"/>
  <c r="AQ316" i="1"/>
  <c r="AA316" i="1"/>
  <c r="X316" i="1"/>
  <c r="R316" i="1"/>
  <c r="Q316" i="1"/>
  <c r="BP315" i="1"/>
  <c r="AQ315" i="1"/>
  <c r="AA315" i="1"/>
  <c r="X315" i="1"/>
  <c r="R315" i="1"/>
  <c r="Q315" i="1"/>
  <c r="BP314" i="1"/>
  <c r="AQ314" i="1"/>
  <c r="AA314" i="1"/>
  <c r="Y314" i="1"/>
  <c r="X314" i="1"/>
  <c r="Q314" i="1" s="1"/>
  <c r="R314" i="1" s="1"/>
  <c r="BP313" i="1"/>
  <c r="AQ313" i="1"/>
  <c r="AA313" i="1"/>
  <c r="Y313" i="1"/>
  <c r="X313" i="1"/>
  <c r="Q313" i="1"/>
  <c r="BP312" i="1"/>
  <c r="AQ312" i="1"/>
  <c r="AA312" i="1"/>
  <c r="Y312" i="1"/>
  <c r="X312" i="1"/>
  <c r="R312" i="1"/>
  <c r="Q312" i="1"/>
  <c r="BP311" i="1"/>
  <c r="AQ311" i="1"/>
  <c r="AA311" i="1"/>
  <c r="Y311" i="1"/>
  <c r="X311" i="1"/>
  <c r="Q311" i="1" s="1"/>
  <c r="BP310" i="1"/>
  <c r="AQ310" i="1"/>
  <c r="AA310" i="1"/>
  <c r="Y310" i="1"/>
  <c r="X310" i="1"/>
  <c r="Q310" i="1" s="1"/>
  <c r="R310" i="1" s="1"/>
  <c r="M310" i="1"/>
  <c r="AX310" i="1" s="1"/>
  <c r="BP309" i="1"/>
  <c r="AQ309" i="1"/>
  <c r="AA309" i="1"/>
  <c r="Y309" i="1"/>
  <c r="X309" i="1"/>
  <c r="Q309" i="1"/>
  <c r="BP308" i="1"/>
  <c r="AQ308" i="1"/>
  <c r="AA308" i="1"/>
  <c r="Y308" i="1"/>
  <c r="X308" i="1"/>
  <c r="R308" i="1"/>
  <c r="Q308" i="1"/>
  <c r="BP307" i="1"/>
  <c r="AQ307" i="1"/>
  <c r="AA307" i="1"/>
  <c r="Y307" i="1"/>
  <c r="X307" i="1"/>
  <c r="Q307" i="1" s="1"/>
  <c r="BP306" i="1"/>
  <c r="AQ306" i="1"/>
  <c r="AA306" i="1"/>
  <c r="X306" i="1"/>
  <c r="Q306" i="1" s="1"/>
  <c r="S306" i="1" s="1"/>
  <c r="M306" i="1" s="1"/>
  <c r="AX306" i="1" s="1"/>
  <c r="R306" i="1"/>
  <c r="BP305" i="1"/>
  <c r="AQ305" i="1"/>
  <c r="AA305" i="1"/>
  <c r="Y305" i="1"/>
  <c r="S305" i="1" s="1"/>
  <c r="X305" i="1"/>
  <c r="Q305" i="1"/>
  <c r="BP304" i="1"/>
  <c r="AQ304" i="1"/>
  <c r="AA304" i="1"/>
  <c r="Y304" i="1"/>
  <c r="R304" i="1" s="1"/>
  <c r="M304" i="1" s="1"/>
  <c r="AX304" i="1" s="1"/>
  <c r="X304" i="1"/>
  <c r="Q304" i="1" s="1"/>
  <c r="S304" i="1"/>
  <c r="BP303" i="1"/>
  <c r="AQ303" i="1"/>
  <c r="AA303" i="1"/>
  <c r="X303" i="1"/>
  <c r="R303" i="1"/>
  <c r="Q303" i="1"/>
  <c r="BP302" i="1"/>
  <c r="AQ302" i="1"/>
  <c r="AA302" i="1"/>
  <c r="Y302" i="1"/>
  <c r="X302" i="1"/>
  <c r="R302" i="1"/>
  <c r="Q302" i="1"/>
  <c r="BP301" i="1"/>
  <c r="AQ301" i="1"/>
  <c r="AA301" i="1"/>
  <c r="Y301" i="1"/>
  <c r="R301" i="1" s="1"/>
  <c r="X301" i="1"/>
  <c r="Q301" i="1" s="1"/>
  <c r="M301" i="1" s="1"/>
  <c r="AX301" i="1" s="1"/>
  <c r="S301" i="1"/>
  <c r="BP300" i="1"/>
  <c r="AQ300" i="1"/>
  <c r="AA300" i="1"/>
  <c r="Y300" i="1"/>
  <c r="X300" i="1"/>
  <c r="R300" i="1"/>
  <c r="Q300" i="1"/>
  <c r="BP299" i="1"/>
  <c r="AQ299" i="1"/>
  <c r="AA299" i="1"/>
  <c r="Y299" i="1"/>
  <c r="X299" i="1"/>
  <c r="Q299" i="1" s="1"/>
  <c r="R299" i="1"/>
  <c r="BP298" i="1"/>
  <c r="AQ298" i="1"/>
  <c r="AA298" i="1"/>
  <c r="Y298" i="1"/>
  <c r="X298" i="1"/>
  <c r="Q298" i="1" s="1"/>
  <c r="R298" i="1" s="1"/>
  <c r="BP297" i="1"/>
  <c r="AQ297" i="1"/>
  <c r="AA297" i="1"/>
  <c r="Y297" i="1"/>
  <c r="S297" i="1" s="1"/>
  <c r="X297" i="1"/>
  <c r="R297" i="1"/>
  <c r="Q297" i="1"/>
  <c r="M297" i="1" s="1"/>
  <c r="AX297" i="1" s="1"/>
  <c r="BP296" i="1"/>
  <c r="AQ296" i="1"/>
  <c r="AA296" i="1"/>
  <c r="Y296" i="1"/>
  <c r="R296" i="1" s="1"/>
  <c r="X296" i="1"/>
  <c r="Q296" i="1" s="1"/>
  <c r="S296" i="1"/>
  <c r="BP295" i="1"/>
  <c r="AQ295" i="1"/>
  <c r="AA295" i="1"/>
  <c r="Y295" i="1"/>
  <c r="X295" i="1"/>
  <c r="Q295" i="1"/>
  <c r="BP294" i="1"/>
  <c r="AQ294" i="1"/>
  <c r="AA294" i="1"/>
  <c r="Y294" i="1"/>
  <c r="R294" i="1" s="1"/>
  <c r="X294" i="1"/>
  <c r="Q294" i="1" s="1"/>
  <c r="S294" i="1"/>
  <c r="M294" i="1"/>
  <c r="AX294" i="1" s="1"/>
  <c r="BP293" i="1"/>
  <c r="AQ293" i="1"/>
  <c r="AA293" i="1"/>
  <c r="Y293" i="1"/>
  <c r="X293" i="1"/>
  <c r="Q293" i="1"/>
  <c r="R293" i="1" s="1"/>
  <c r="BP292" i="1"/>
  <c r="AQ292" i="1"/>
  <c r="AA292" i="1"/>
  <c r="Y292" i="1"/>
  <c r="X292" i="1"/>
  <c r="Q292" i="1" s="1"/>
  <c r="M292" i="1" s="1"/>
  <c r="AX292" i="1" s="1"/>
  <c r="S292" i="1"/>
  <c r="R292" i="1"/>
  <c r="BP291" i="1"/>
  <c r="AQ291" i="1"/>
  <c r="AA291" i="1"/>
  <c r="Y291" i="1"/>
  <c r="X291" i="1"/>
  <c r="Q291" i="1"/>
  <c r="BP290" i="1"/>
  <c r="AQ290" i="1"/>
  <c r="AA290" i="1"/>
  <c r="Y290" i="1"/>
  <c r="X290" i="1"/>
  <c r="Q290" i="1" s="1"/>
  <c r="M290" i="1" s="1"/>
  <c r="AX290" i="1" s="1"/>
  <c r="S290" i="1"/>
  <c r="R290" i="1"/>
  <c r="BP289" i="1"/>
  <c r="AQ289" i="1"/>
  <c r="AA289" i="1"/>
  <c r="Y289" i="1"/>
  <c r="X289" i="1"/>
  <c r="Q289" i="1"/>
  <c r="BP288" i="1"/>
  <c r="AQ288" i="1"/>
  <c r="AA288" i="1"/>
  <c r="Y288" i="1"/>
  <c r="X288" i="1"/>
  <c r="Q288" i="1" s="1"/>
  <c r="R288" i="1"/>
  <c r="S288" i="1" s="1"/>
  <c r="BP287" i="1"/>
  <c r="AQ287" i="1"/>
  <c r="AA287" i="1"/>
  <c r="Y287" i="1"/>
  <c r="X287" i="1"/>
  <c r="Q287" i="1" s="1"/>
  <c r="BP286" i="1"/>
  <c r="AQ286" i="1"/>
  <c r="AA286" i="1"/>
  <c r="Y286" i="1"/>
  <c r="X286" i="1"/>
  <c r="Q286" i="1" s="1"/>
  <c r="S286" i="1"/>
  <c r="R286" i="1"/>
  <c r="BP285" i="1"/>
  <c r="AQ285" i="1"/>
  <c r="AA285" i="1"/>
  <c r="Y285" i="1"/>
  <c r="X285" i="1"/>
  <c r="Q285" i="1" s="1"/>
  <c r="BP284" i="1"/>
  <c r="AQ284" i="1"/>
  <c r="AA284" i="1"/>
  <c r="Y284" i="1"/>
  <c r="X284" i="1"/>
  <c r="Q284" i="1" s="1"/>
  <c r="M284" i="1" s="1"/>
  <c r="AX284" i="1" s="1"/>
  <c r="S284" i="1"/>
  <c r="R284" i="1"/>
  <c r="BP283" i="1"/>
  <c r="AQ283" i="1"/>
  <c r="AA283" i="1"/>
  <c r="Y283" i="1"/>
  <c r="X283" i="1"/>
  <c r="Q283" i="1"/>
  <c r="BP282" i="1"/>
  <c r="AQ282" i="1"/>
  <c r="AA282" i="1"/>
  <c r="Y282" i="1"/>
  <c r="X282" i="1"/>
  <c r="Q282" i="1" s="1"/>
  <c r="M282" i="1" s="1"/>
  <c r="AX282" i="1" s="1"/>
  <c r="S282" i="1"/>
  <c r="R282" i="1"/>
  <c r="BP281" i="1"/>
  <c r="AQ281" i="1"/>
  <c r="AA281" i="1"/>
  <c r="Y281" i="1"/>
  <c r="X281" i="1"/>
  <c r="Q281" i="1"/>
  <c r="BP280" i="1"/>
  <c r="AQ280" i="1"/>
  <c r="AA280" i="1"/>
  <c r="Y280" i="1"/>
  <c r="X280" i="1"/>
  <c r="Q280" i="1" s="1"/>
  <c r="S280" i="1"/>
  <c r="R280" i="1"/>
  <c r="BP279" i="1"/>
  <c r="AQ279" i="1"/>
  <c r="AA279" i="1"/>
  <c r="Y279" i="1"/>
  <c r="X279" i="1"/>
  <c r="Q279" i="1" s="1"/>
  <c r="R279" i="1" s="1"/>
  <c r="BP278" i="1"/>
  <c r="AQ278" i="1"/>
  <c r="AA278" i="1"/>
  <c r="Y278" i="1"/>
  <c r="X278" i="1"/>
  <c r="Q278" i="1"/>
  <c r="R278" i="1" s="1"/>
  <c r="M278" i="1"/>
  <c r="AX278" i="1" s="1"/>
  <c r="BP277" i="1"/>
  <c r="AQ277" i="1"/>
  <c r="AA277" i="1"/>
  <c r="Y277" i="1"/>
  <c r="X277" i="1"/>
  <c r="Q277" i="1" s="1"/>
  <c r="S277" i="1"/>
  <c r="R277" i="1"/>
  <c r="BP276" i="1"/>
  <c r="AQ276" i="1"/>
  <c r="AA276" i="1"/>
  <c r="Y276" i="1"/>
  <c r="X276" i="1"/>
  <c r="Q276" i="1" s="1"/>
  <c r="R276" i="1" s="1"/>
  <c r="BP275" i="1"/>
  <c r="AQ275" i="1"/>
  <c r="AA275" i="1"/>
  <c r="Y275" i="1"/>
  <c r="X275" i="1"/>
  <c r="Q275" i="1"/>
  <c r="R275" i="1" s="1"/>
  <c r="M275" i="1"/>
  <c r="AX275" i="1" s="1"/>
  <c r="BP274" i="1"/>
  <c r="AQ274" i="1"/>
  <c r="AA274" i="1"/>
  <c r="Y274" i="1"/>
  <c r="X274" i="1"/>
  <c r="Q274" i="1" s="1"/>
  <c r="S274" i="1"/>
  <c r="R274" i="1"/>
  <c r="BP273" i="1"/>
  <c r="AQ273" i="1"/>
  <c r="AA273" i="1"/>
  <c r="Y273" i="1"/>
  <c r="X273" i="1"/>
  <c r="Q273" i="1" s="1"/>
  <c r="BP272" i="1"/>
  <c r="AQ272" i="1"/>
  <c r="AA272" i="1"/>
  <c r="Y272" i="1"/>
  <c r="X272" i="1"/>
  <c r="Q272" i="1" s="1"/>
  <c r="S272" i="1" s="1"/>
  <c r="R272" i="1"/>
  <c r="BP271" i="1"/>
  <c r="AQ271" i="1"/>
  <c r="AA271" i="1"/>
  <c r="Y271" i="1"/>
  <c r="X271" i="1"/>
  <c r="Q271" i="1" s="1"/>
  <c r="BP270" i="1"/>
  <c r="AQ270" i="1"/>
  <c r="AA270" i="1"/>
  <c r="Y270" i="1"/>
  <c r="X270" i="1"/>
  <c r="Q270" i="1" s="1"/>
  <c r="R270" i="1"/>
  <c r="BP269" i="1"/>
  <c r="AQ269" i="1"/>
  <c r="AA269" i="1"/>
  <c r="Y269" i="1"/>
  <c r="X269" i="1"/>
  <c r="Q269" i="1"/>
  <c r="BP268" i="1"/>
  <c r="AQ268" i="1"/>
  <c r="AA268" i="1"/>
  <c r="Y268" i="1"/>
  <c r="X268" i="1"/>
  <c r="Q268" i="1" s="1"/>
  <c r="S268" i="1"/>
  <c r="R268" i="1"/>
  <c r="BP267" i="1"/>
  <c r="AQ267" i="1"/>
  <c r="AA267" i="1"/>
  <c r="Y267" i="1"/>
  <c r="X267" i="1"/>
  <c r="Q267" i="1"/>
  <c r="BP266" i="1"/>
  <c r="AQ266" i="1"/>
  <c r="AA266" i="1"/>
  <c r="Y266" i="1"/>
  <c r="X266" i="1"/>
  <c r="Q266" i="1" s="1"/>
  <c r="S266" i="1"/>
  <c r="R266" i="1"/>
  <c r="BP265" i="1"/>
  <c r="AQ265" i="1"/>
  <c r="AA265" i="1"/>
  <c r="Y265" i="1"/>
  <c r="X265" i="1"/>
  <c r="Q265" i="1" s="1"/>
  <c r="BP264" i="1"/>
  <c r="AQ264" i="1"/>
  <c r="AA264" i="1"/>
  <c r="Y264" i="1"/>
  <c r="X264" i="1"/>
  <c r="Q264" i="1" s="1"/>
  <c r="S264" i="1"/>
  <c r="R264" i="1"/>
  <c r="BP263" i="1"/>
  <c r="AQ263" i="1"/>
  <c r="AA263" i="1"/>
  <c r="Y263" i="1"/>
  <c r="X263" i="1"/>
  <c r="Q263" i="1" s="1"/>
  <c r="BP262" i="1"/>
  <c r="AQ262" i="1"/>
  <c r="AA262" i="1"/>
  <c r="Y262" i="1"/>
  <c r="X262" i="1"/>
  <c r="Q262" i="1" s="1"/>
  <c r="M262" i="1" s="1"/>
  <c r="AX262" i="1" s="1"/>
  <c r="S262" i="1"/>
  <c r="R262" i="1"/>
  <c r="BP261" i="1"/>
  <c r="AQ261" i="1"/>
  <c r="AA261" i="1"/>
  <c r="Y261" i="1"/>
  <c r="X261" i="1"/>
  <c r="Q261" i="1"/>
  <c r="BP260" i="1"/>
  <c r="AQ260" i="1"/>
  <c r="AA260" i="1"/>
  <c r="Y260" i="1"/>
  <c r="X260" i="1"/>
  <c r="S260" i="1"/>
  <c r="R260" i="1"/>
  <c r="Q260" i="1"/>
  <c r="BP259" i="1"/>
  <c r="AQ259" i="1"/>
  <c r="AA259" i="1"/>
  <c r="Y259" i="1"/>
  <c r="X259" i="1"/>
  <c r="Q259" i="1" s="1"/>
  <c r="M259" i="1" s="1"/>
  <c r="AX259" i="1" s="1"/>
  <c r="BP258" i="1"/>
  <c r="AQ258" i="1"/>
  <c r="AA258" i="1"/>
  <c r="Y258" i="1"/>
  <c r="X258" i="1"/>
  <c r="Q258" i="1" s="1"/>
  <c r="BP257" i="1"/>
  <c r="AQ257" i="1"/>
  <c r="AA257" i="1"/>
  <c r="Y257" i="1"/>
  <c r="X257" i="1"/>
  <c r="Q257" i="1"/>
  <c r="BP256" i="1"/>
  <c r="AQ256" i="1"/>
  <c r="AA256" i="1"/>
  <c r="Y256" i="1"/>
  <c r="X256" i="1"/>
  <c r="Q256" i="1"/>
  <c r="M256" i="1" s="1"/>
  <c r="AX256" i="1" s="1"/>
  <c r="BP255" i="1"/>
  <c r="AQ255" i="1"/>
  <c r="AA255" i="1"/>
  <c r="Y255" i="1"/>
  <c r="X255" i="1"/>
  <c r="Q255" i="1" s="1"/>
  <c r="R255" i="1"/>
  <c r="BP254" i="1"/>
  <c r="AQ254" i="1"/>
  <c r="AA254" i="1"/>
  <c r="Y254" i="1"/>
  <c r="X254" i="1"/>
  <c r="Q254" i="1" s="1"/>
  <c r="BP253" i="1"/>
  <c r="AX253" i="1"/>
  <c r="AQ253" i="1"/>
  <c r="AA253" i="1"/>
  <c r="Y253" i="1"/>
  <c r="X253" i="1"/>
  <c r="S253" i="1"/>
  <c r="R253" i="1"/>
  <c r="Q253" i="1"/>
  <c r="M253" i="1" s="1"/>
  <c r="BP252" i="1"/>
  <c r="AQ252" i="1"/>
  <c r="AA252" i="1"/>
  <c r="Y252" i="1"/>
  <c r="X252" i="1"/>
  <c r="Q252" i="1" s="1"/>
  <c r="BP251" i="1"/>
  <c r="AX251" i="1"/>
  <c r="AQ251" i="1"/>
  <c r="AA251" i="1"/>
  <c r="Y251" i="1"/>
  <c r="X251" i="1"/>
  <c r="S251" i="1"/>
  <c r="R251" i="1"/>
  <c r="Q251" i="1"/>
  <c r="M251" i="1" s="1"/>
  <c r="BP250" i="1"/>
  <c r="AQ250" i="1"/>
  <c r="AA250" i="1"/>
  <c r="Y250" i="1"/>
  <c r="X250" i="1"/>
  <c r="Q250" i="1" s="1"/>
  <c r="BP249" i="1"/>
  <c r="AQ249" i="1"/>
  <c r="AA249" i="1"/>
  <c r="Y249" i="1"/>
  <c r="X249" i="1"/>
  <c r="Q249" i="1"/>
  <c r="M249" i="1" s="1"/>
  <c r="AX249" i="1" s="1"/>
  <c r="BP248" i="1"/>
  <c r="AX248" i="1"/>
  <c r="AQ248" i="1"/>
  <c r="AA248" i="1"/>
  <c r="Y248" i="1"/>
  <c r="X248" i="1"/>
  <c r="Q248" i="1"/>
  <c r="M248" i="1" s="1"/>
  <c r="BP247" i="1"/>
  <c r="AX247" i="1"/>
  <c r="AQ247" i="1"/>
  <c r="AA247" i="1"/>
  <c r="Y247" i="1"/>
  <c r="X247" i="1"/>
  <c r="S247" i="1"/>
  <c r="R247" i="1"/>
  <c r="Q247" i="1"/>
  <c r="M247" i="1" s="1"/>
  <c r="BP246" i="1"/>
  <c r="AQ246" i="1"/>
  <c r="AA246" i="1"/>
  <c r="Y246" i="1"/>
  <c r="X246" i="1"/>
  <c r="Q246" i="1" s="1"/>
  <c r="M246" i="1" s="1"/>
  <c r="AX246" i="1" s="1"/>
  <c r="BP245" i="1"/>
  <c r="AQ245" i="1"/>
  <c r="AA245" i="1"/>
  <c r="Y245" i="1"/>
  <c r="X245" i="1"/>
  <c r="Q245" i="1" s="1"/>
  <c r="M245" i="1" s="1"/>
  <c r="AX245" i="1" s="1"/>
  <c r="BP244" i="1"/>
  <c r="AQ244" i="1"/>
  <c r="AA244" i="1"/>
  <c r="Y244" i="1"/>
  <c r="X244" i="1"/>
  <c r="Q244" i="1" s="1"/>
  <c r="M244" i="1" s="1"/>
  <c r="AX244" i="1" s="1"/>
  <c r="BP243" i="1"/>
  <c r="AQ243" i="1"/>
  <c r="AA243" i="1"/>
  <c r="Y243" i="1"/>
  <c r="X243" i="1"/>
  <c r="Q243" i="1" s="1"/>
  <c r="M243" i="1" s="1"/>
  <c r="AX243" i="1" s="1"/>
  <c r="BP242" i="1"/>
  <c r="AQ242" i="1"/>
  <c r="AA242" i="1"/>
  <c r="Y242" i="1"/>
  <c r="X242" i="1"/>
  <c r="Q242" i="1" s="1"/>
  <c r="BP241" i="1"/>
  <c r="AX241" i="1"/>
  <c r="AQ241" i="1"/>
  <c r="AA241" i="1"/>
  <c r="Y241" i="1"/>
  <c r="X241" i="1"/>
  <c r="S241" i="1"/>
  <c r="R241" i="1"/>
  <c r="Q241" i="1"/>
  <c r="M241" i="1" s="1"/>
  <c r="BP240" i="1"/>
  <c r="AQ240" i="1"/>
  <c r="AA240" i="1"/>
  <c r="Y240" i="1"/>
  <c r="X240" i="1"/>
  <c r="Q240" i="1" s="1"/>
  <c r="BP239" i="1"/>
  <c r="AX239" i="1"/>
  <c r="AQ239" i="1"/>
  <c r="AA239" i="1"/>
  <c r="Y239" i="1"/>
  <c r="X239" i="1"/>
  <c r="S239" i="1"/>
  <c r="R239" i="1"/>
  <c r="Q239" i="1"/>
  <c r="M239" i="1" s="1"/>
  <c r="BP238" i="1"/>
  <c r="AQ238" i="1"/>
  <c r="AA238" i="1"/>
  <c r="Y238" i="1"/>
  <c r="X238" i="1"/>
  <c r="Q238" i="1" s="1"/>
  <c r="BP237" i="1"/>
  <c r="AX237" i="1"/>
  <c r="AQ237" i="1"/>
  <c r="AA237" i="1"/>
  <c r="Y237" i="1"/>
  <c r="X237" i="1"/>
  <c r="S237" i="1"/>
  <c r="R237" i="1"/>
  <c r="Q237" i="1"/>
  <c r="M237" i="1" s="1"/>
  <c r="BP236" i="1"/>
  <c r="AQ236" i="1"/>
  <c r="AA236" i="1"/>
  <c r="Y236" i="1"/>
  <c r="X236" i="1"/>
  <c r="Q236" i="1" s="1"/>
  <c r="BP235" i="1"/>
  <c r="AX235" i="1"/>
  <c r="AQ235" i="1"/>
  <c r="AA235" i="1"/>
  <c r="Y235" i="1"/>
  <c r="X235" i="1"/>
  <c r="S235" i="1"/>
  <c r="R235" i="1"/>
  <c r="Q235" i="1"/>
  <c r="M235" i="1" s="1"/>
  <c r="BP234" i="1"/>
  <c r="AQ234" i="1"/>
  <c r="AA234" i="1"/>
  <c r="Y234" i="1"/>
  <c r="X234" i="1"/>
  <c r="Q234" i="1" s="1"/>
  <c r="BP233" i="1"/>
  <c r="AX233" i="1"/>
  <c r="AQ233" i="1"/>
  <c r="AA233" i="1"/>
  <c r="Y233" i="1"/>
  <c r="X233" i="1"/>
  <c r="S233" i="1"/>
  <c r="R233" i="1"/>
  <c r="Q233" i="1"/>
  <c r="M233" i="1" s="1"/>
  <c r="BP232" i="1"/>
  <c r="AQ232" i="1"/>
  <c r="AA232" i="1"/>
  <c r="Y232" i="1"/>
  <c r="X232" i="1"/>
  <c r="Q232" i="1" s="1"/>
  <c r="BP231" i="1"/>
  <c r="AX231" i="1"/>
  <c r="AQ231" i="1"/>
  <c r="AA231" i="1"/>
  <c r="Y231" i="1"/>
  <c r="X231" i="1"/>
  <c r="S231" i="1"/>
  <c r="R231" i="1"/>
  <c r="Q231" i="1"/>
  <c r="M231" i="1" s="1"/>
  <c r="BP230" i="1"/>
  <c r="AQ230" i="1"/>
  <c r="AA230" i="1"/>
  <c r="Y230" i="1"/>
  <c r="X230" i="1"/>
  <c r="Q230" i="1" s="1"/>
  <c r="BP229" i="1"/>
  <c r="AQ229" i="1"/>
  <c r="AA229" i="1"/>
  <c r="Y229" i="1"/>
  <c r="X229" i="1"/>
  <c r="R229" i="1"/>
  <c r="Q229" i="1"/>
  <c r="BP228" i="1"/>
  <c r="AQ228" i="1"/>
  <c r="AA228" i="1"/>
  <c r="Y228" i="1"/>
  <c r="X228" i="1"/>
  <c r="Q228" i="1" s="1"/>
  <c r="S228" i="1" s="1"/>
  <c r="R228" i="1"/>
  <c r="M228" i="1"/>
  <c r="AX228" i="1" s="1"/>
  <c r="BP227" i="1"/>
  <c r="AQ227" i="1"/>
  <c r="AA227" i="1"/>
  <c r="Y227" i="1"/>
  <c r="X227" i="1"/>
  <c r="Q227" i="1"/>
  <c r="BP226" i="1"/>
  <c r="AQ226" i="1"/>
  <c r="AA226" i="1"/>
  <c r="Y226" i="1"/>
  <c r="X226" i="1"/>
  <c r="Q226" i="1" s="1"/>
  <c r="S226" i="1" s="1"/>
  <c r="M226" i="1" s="1"/>
  <c r="AX226" i="1" s="1"/>
  <c r="R226" i="1"/>
  <c r="BP225" i="1"/>
  <c r="AQ225" i="1"/>
  <c r="AA225" i="1"/>
  <c r="Y225" i="1"/>
  <c r="S225" i="1" s="1"/>
  <c r="X225" i="1"/>
  <c r="Q225" i="1"/>
  <c r="BP224" i="1"/>
  <c r="AQ224" i="1"/>
  <c r="AA224" i="1"/>
  <c r="Y224" i="1"/>
  <c r="X224" i="1"/>
  <c r="Q224" i="1" s="1"/>
  <c r="S224" i="1" s="1"/>
  <c r="R224" i="1"/>
  <c r="M224" i="1"/>
  <c r="AX224" i="1" s="1"/>
  <c r="BP223" i="1"/>
  <c r="AQ223" i="1"/>
  <c r="AA223" i="1"/>
  <c r="Y223" i="1"/>
  <c r="X223" i="1"/>
  <c r="Q223" i="1"/>
  <c r="BP222" i="1"/>
  <c r="AQ222" i="1"/>
  <c r="AA222" i="1"/>
  <c r="Y222" i="1"/>
  <c r="X222" i="1"/>
  <c r="Q222" i="1" s="1"/>
  <c r="S222" i="1" s="1"/>
  <c r="M222" i="1" s="1"/>
  <c r="AX222" i="1" s="1"/>
  <c r="R222" i="1"/>
  <c r="BP221" i="1"/>
  <c r="AQ221" i="1"/>
  <c r="AA221" i="1"/>
  <c r="Y221" i="1"/>
  <c r="X221" i="1"/>
  <c r="Q221" i="1"/>
  <c r="BP220" i="1"/>
  <c r="AQ220" i="1"/>
  <c r="AA220" i="1"/>
  <c r="Y220" i="1"/>
  <c r="X220" i="1"/>
  <c r="Q220" i="1" s="1"/>
  <c r="S220" i="1" s="1"/>
  <c r="R220" i="1"/>
  <c r="M220" i="1"/>
  <c r="AX220" i="1" s="1"/>
  <c r="BP219" i="1"/>
  <c r="AQ219" i="1"/>
  <c r="AA219" i="1"/>
  <c r="Y219" i="1"/>
  <c r="X219" i="1"/>
  <c r="Q219" i="1"/>
  <c r="BP218" i="1"/>
  <c r="AQ218" i="1"/>
  <c r="AA218" i="1"/>
  <c r="Y218" i="1"/>
  <c r="X218" i="1"/>
  <c r="Q218" i="1" s="1"/>
  <c r="S218" i="1" s="1"/>
  <c r="M218" i="1" s="1"/>
  <c r="AX218" i="1" s="1"/>
  <c r="R218" i="1"/>
  <c r="BP217" i="1"/>
  <c r="AQ217" i="1"/>
  <c r="AA217" i="1"/>
  <c r="Y217" i="1"/>
  <c r="X217" i="1"/>
  <c r="Q217" i="1"/>
  <c r="BP216" i="1"/>
  <c r="AQ216" i="1"/>
  <c r="AA216" i="1"/>
  <c r="Y216" i="1"/>
  <c r="X216" i="1"/>
  <c r="Q216" i="1" s="1"/>
  <c r="S216" i="1" s="1"/>
  <c r="R216" i="1"/>
  <c r="M216" i="1"/>
  <c r="AX216" i="1" s="1"/>
  <c r="BP215" i="1"/>
  <c r="AQ215" i="1"/>
  <c r="AA215" i="1"/>
  <c r="Y215" i="1"/>
  <c r="X215" i="1"/>
  <c r="Q215" i="1"/>
  <c r="BP214" i="1"/>
  <c r="AQ214" i="1"/>
  <c r="AA214" i="1"/>
  <c r="Y214" i="1"/>
  <c r="X214" i="1"/>
  <c r="Q214" i="1" s="1"/>
  <c r="M214" i="1" s="1"/>
  <c r="AX214" i="1" s="1"/>
  <c r="BP213" i="1"/>
  <c r="AQ213" i="1"/>
  <c r="AA213" i="1"/>
  <c r="Y213" i="1"/>
  <c r="X213" i="1"/>
  <c r="Q213" i="1" s="1"/>
  <c r="S213" i="1" s="1"/>
  <c r="M213" i="1" s="1"/>
  <c r="AX213" i="1" s="1"/>
  <c r="R213" i="1"/>
  <c r="BP212" i="1"/>
  <c r="AQ212" i="1"/>
  <c r="AA212" i="1"/>
  <c r="Y212" i="1"/>
  <c r="S212" i="1" s="1"/>
  <c r="X212" i="1"/>
  <c r="Q212" i="1"/>
  <c r="BP211" i="1"/>
  <c r="AQ211" i="1"/>
  <c r="AA211" i="1"/>
  <c r="Y211" i="1"/>
  <c r="X211" i="1"/>
  <c r="Q211" i="1" s="1"/>
  <c r="S211" i="1" s="1"/>
  <c r="R211" i="1"/>
  <c r="M211" i="1"/>
  <c r="AX211" i="1" s="1"/>
  <c r="BP210" i="1"/>
  <c r="AQ210" i="1"/>
  <c r="AA210" i="1"/>
  <c r="Y210" i="1"/>
  <c r="X210" i="1"/>
  <c r="Q210" i="1"/>
  <c r="BP209" i="1"/>
  <c r="AQ209" i="1"/>
  <c r="AA209" i="1"/>
  <c r="Y209" i="1"/>
  <c r="X209" i="1"/>
  <c r="Q209" i="1" s="1"/>
  <c r="S209" i="1" s="1"/>
  <c r="R209" i="1"/>
  <c r="M209" i="1"/>
  <c r="AX209" i="1" s="1"/>
  <c r="BP208" i="1"/>
  <c r="AQ208" i="1"/>
  <c r="AA208" i="1"/>
  <c r="Y208" i="1"/>
  <c r="S208" i="1" s="1"/>
  <c r="X208" i="1"/>
  <c r="Q208" i="1"/>
  <c r="BP207" i="1"/>
  <c r="AQ207" i="1"/>
  <c r="AA207" i="1"/>
  <c r="Y207" i="1"/>
  <c r="X207" i="1"/>
  <c r="Q207" i="1" s="1"/>
  <c r="S207" i="1"/>
  <c r="R207" i="1"/>
  <c r="M207" i="1"/>
  <c r="AX207" i="1" s="1"/>
  <c r="BP206" i="1"/>
  <c r="AT206" i="1"/>
  <c r="AT207" i="1" s="1"/>
  <c r="AT208" i="1" s="1"/>
  <c r="AT209" i="1" s="1"/>
  <c r="AT210" i="1" s="1"/>
  <c r="AT211" i="1" s="1"/>
  <c r="AT212" i="1" s="1"/>
  <c r="AT213" i="1" s="1"/>
  <c r="AT214" i="1" s="1"/>
  <c r="AT215" i="1" s="1"/>
  <c r="AT216" i="1" s="1"/>
  <c r="AT217" i="1" s="1"/>
  <c r="AT218" i="1" s="1"/>
  <c r="AT219" i="1" s="1"/>
  <c r="AT220" i="1" s="1"/>
  <c r="AT221" i="1" s="1"/>
  <c r="AT222" i="1" s="1"/>
  <c r="AT223" i="1" s="1"/>
  <c r="AT224" i="1" s="1"/>
  <c r="AT225" i="1" s="1"/>
  <c r="AT226" i="1" s="1"/>
  <c r="AT227" i="1" s="1"/>
  <c r="AT228" i="1" s="1"/>
  <c r="AT229" i="1" s="1"/>
  <c r="AT230" i="1" s="1"/>
  <c r="AT231" i="1" s="1"/>
  <c r="AT232" i="1" s="1"/>
  <c r="AT233" i="1" s="1"/>
  <c r="AT234" i="1" s="1"/>
  <c r="AT235" i="1" s="1"/>
  <c r="AT236" i="1" s="1"/>
  <c r="AT237" i="1" s="1"/>
  <c r="AT238" i="1" s="1"/>
  <c r="AT239" i="1" s="1"/>
  <c r="AT240" i="1" s="1"/>
  <c r="AT241" i="1" s="1"/>
  <c r="AT242" i="1" s="1"/>
  <c r="AT243" i="1" s="1"/>
  <c r="AT244" i="1" s="1"/>
  <c r="AT245" i="1" s="1"/>
  <c r="AT246" i="1" s="1"/>
  <c r="AT247" i="1" s="1"/>
  <c r="AT248" i="1" s="1"/>
  <c r="AT249" i="1" s="1"/>
  <c r="AT250" i="1" s="1"/>
  <c r="AT251" i="1" s="1"/>
  <c r="AT252" i="1" s="1"/>
  <c r="AT253" i="1" s="1"/>
  <c r="AT254" i="1" s="1"/>
  <c r="AT255" i="1" s="1"/>
  <c r="AT256" i="1" s="1"/>
  <c r="AT257" i="1" s="1"/>
  <c r="AT258" i="1" s="1"/>
  <c r="AT259" i="1" s="1"/>
  <c r="AT260" i="1" s="1"/>
  <c r="AT261" i="1" s="1"/>
  <c r="AT262" i="1" s="1"/>
  <c r="AT263" i="1" s="1"/>
  <c r="AT264" i="1" s="1"/>
  <c r="AT265" i="1" s="1"/>
  <c r="AT266" i="1" s="1"/>
  <c r="AT267" i="1" s="1"/>
  <c r="AT268" i="1" s="1"/>
  <c r="AT269" i="1" s="1"/>
  <c r="AT270" i="1" s="1"/>
  <c r="AT271" i="1" s="1"/>
  <c r="AT272" i="1" s="1"/>
  <c r="AT273" i="1" s="1"/>
  <c r="AT274" i="1" s="1"/>
  <c r="AT275" i="1" s="1"/>
  <c r="AT276" i="1" s="1"/>
  <c r="AT277" i="1" s="1"/>
  <c r="AT278" i="1" s="1"/>
  <c r="AT279" i="1" s="1"/>
  <c r="AT280" i="1" s="1"/>
  <c r="AT281" i="1" s="1"/>
  <c r="AT282" i="1" s="1"/>
  <c r="AT283" i="1" s="1"/>
  <c r="AT284" i="1" s="1"/>
  <c r="AT285" i="1" s="1"/>
  <c r="AT286" i="1" s="1"/>
  <c r="AT287" i="1" s="1"/>
  <c r="AT288" i="1" s="1"/>
  <c r="AT289" i="1" s="1"/>
  <c r="AT290" i="1" s="1"/>
  <c r="AT291" i="1" s="1"/>
  <c r="AT292" i="1" s="1"/>
  <c r="AT293" i="1" s="1"/>
  <c r="AT294" i="1" s="1"/>
  <c r="AT295" i="1" s="1"/>
  <c r="AT296" i="1" s="1"/>
  <c r="AT297" i="1" s="1"/>
  <c r="AT298" i="1" s="1"/>
  <c r="AT299" i="1" s="1"/>
  <c r="AT300" i="1" s="1"/>
  <c r="AT301" i="1" s="1"/>
  <c r="AT302" i="1" s="1"/>
  <c r="AT303" i="1" s="1"/>
  <c r="AT304" i="1" s="1"/>
  <c r="AT305" i="1" s="1"/>
  <c r="AT306" i="1" s="1"/>
  <c r="AT307" i="1" s="1"/>
  <c r="AT308" i="1" s="1"/>
  <c r="AT309" i="1" s="1"/>
  <c r="AT310" i="1" s="1"/>
  <c r="AT311" i="1" s="1"/>
  <c r="AT312" i="1" s="1"/>
  <c r="AT313" i="1" s="1"/>
  <c r="AT314" i="1" s="1"/>
  <c r="AT315" i="1" s="1"/>
  <c r="AT316" i="1" s="1"/>
  <c r="AT317" i="1" s="1"/>
  <c r="AT318" i="1" s="1"/>
  <c r="AT319" i="1" s="1"/>
  <c r="AT320" i="1" s="1"/>
  <c r="AT321" i="1" s="1"/>
  <c r="AT322" i="1" s="1"/>
  <c r="AT323" i="1" s="1"/>
  <c r="AT324" i="1" s="1"/>
  <c r="AT325" i="1" s="1"/>
  <c r="AT326" i="1" s="1"/>
  <c r="AT327" i="1" s="1"/>
  <c r="AT328" i="1" s="1"/>
  <c r="AT329" i="1" s="1"/>
  <c r="AT330" i="1" s="1"/>
  <c r="AT331" i="1" s="1"/>
  <c r="AT332" i="1" s="1"/>
  <c r="AT333" i="1" s="1"/>
  <c r="AT334" i="1" s="1"/>
  <c r="AT335" i="1" s="1"/>
  <c r="AT336" i="1" s="1"/>
  <c r="AT337" i="1" s="1"/>
  <c r="AT338" i="1" s="1"/>
  <c r="AT339" i="1" s="1"/>
  <c r="AT340" i="1" s="1"/>
  <c r="AT341" i="1" s="1"/>
  <c r="AT342" i="1" s="1"/>
  <c r="AT343" i="1" s="1"/>
  <c r="AT344" i="1" s="1"/>
  <c r="AT345" i="1" s="1"/>
  <c r="AT346" i="1" s="1"/>
  <c r="AT347" i="1" s="1"/>
  <c r="AT348" i="1" s="1"/>
  <c r="AT349" i="1" s="1"/>
  <c r="AT350" i="1" s="1"/>
  <c r="AT351" i="1" s="1"/>
  <c r="AT352" i="1" s="1"/>
  <c r="AT353" i="1" s="1"/>
  <c r="AT354" i="1" s="1"/>
  <c r="AT355" i="1" s="1"/>
  <c r="AT356" i="1" s="1"/>
  <c r="AT357" i="1" s="1"/>
  <c r="AT358" i="1" s="1"/>
  <c r="AT359" i="1" s="1"/>
  <c r="AT360" i="1" s="1"/>
  <c r="AT361" i="1" s="1"/>
  <c r="AT362" i="1" s="1"/>
  <c r="AT363" i="1" s="1"/>
  <c r="AT364" i="1" s="1"/>
  <c r="AT365" i="1" s="1"/>
  <c r="AT366" i="1" s="1"/>
  <c r="AT367" i="1" s="1"/>
  <c r="AT368" i="1" s="1"/>
  <c r="AT369" i="1" s="1"/>
  <c r="AT370" i="1" s="1"/>
  <c r="AT371" i="1" s="1"/>
  <c r="AT372" i="1" s="1"/>
  <c r="AT373" i="1" s="1"/>
  <c r="AT374" i="1" s="1"/>
  <c r="AT375" i="1" s="1"/>
  <c r="AT376" i="1" s="1"/>
  <c r="AT377" i="1" s="1"/>
  <c r="AT378" i="1" s="1"/>
  <c r="AT379" i="1" s="1"/>
  <c r="AT380" i="1" s="1"/>
  <c r="AT381" i="1" s="1"/>
  <c r="AT382" i="1" s="1"/>
  <c r="AT383" i="1" s="1"/>
  <c r="AT384" i="1" s="1"/>
  <c r="AT385" i="1" s="1"/>
  <c r="AT386" i="1" s="1"/>
  <c r="AT387" i="1" s="1"/>
  <c r="AT388" i="1" s="1"/>
  <c r="AT389" i="1" s="1"/>
  <c r="AT390" i="1" s="1"/>
  <c r="AT391" i="1" s="1"/>
  <c r="AT392" i="1" s="1"/>
  <c r="AT393" i="1" s="1"/>
  <c r="AT394" i="1" s="1"/>
  <c r="AT395" i="1" s="1"/>
  <c r="AT396" i="1" s="1"/>
  <c r="AT397" i="1" s="1"/>
  <c r="AT398" i="1" s="1"/>
  <c r="AT399" i="1" s="1"/>
  <c r="AT400" i="1" s="1"/>
  <c r="AT401" i="1" s="1"/>
  <c r="AT402" i="1" s="1"/>
  <c r="AT403" i="1" s="1"/>
  <c r="AT404" i="1" s="1"/>
  <c r="AT405" i="1" s="1"/>
  <c r="AT406" i="1" s="1"/>
  <c r="AT407" i="1" s="1"/>
  <c r="AT408" i="1" s="1"/>
  <c r="AT409" i="1" s="1"/>
  <c r="AT410" i="1" s="1"/>
  <c r="AT411" i="1" s="1"/>
  <c r="AT412" i="1" s="1"/>
  <c r="AT413" i="1" s="1"/>
  <c r="AT414" i="1" s="1"/>
  <c r="AT415" i="1" s="1"/>
  <c r="AT416" i="1" s="1"/>
  <c r="AT417" i="1" s="1"/>
  <c r="AT418" i="1" s="1"/>
  <c r="AT419" i="1" s="1"/>
  <c r="AT112" i="1" s="1"/>
  <c r="AT420" i="1" s="1"/>
  <c r="AQ206" i="1"/>
  <c r="AA206" i="1"/>
  <c r="Y206" i="1"/>
  <c r="X206" i="1"/>
  <c r="Q206" i="1"/>
  <c r="BP205" i="1"/>
  <c r="AQ205" i="1"/>
  <c r="AA205" i="1"/>
  <c r="Y205" i="1"/>
  <c r="X205" i="1"/>
  <c r="Q205" i="1" s="1"/>
  <c r="S205" i="1" s="1"/>
  <c r="R205" i="1"/>
  <c r="M205" i="1"/>
  <c r="AX205" i="1" s="1"/>
  <c r="BP204" i="1"/>
  <c r="AT204" i="1"/>
  <c r="AT205" i="1" s="1"/>
  <c r="AQ204" i="1"/>
  <c r="AA204" i="1"/>
  <c r="Y204" i="1"/>
  <c r="X204" i="1"/>
  <c r="Q204" i="1"/>
  <c r="BP203" i="1"/>
  <c r="AQ203" i="1"/>
  <c r="AA203" i="1"/>
  <c r="Y203" i="1"/>
  <c r="X203" i="1"/>
  <c r="Q203" i="1" s="1"/>
  <c r="R203" i="1" s="1"/>
  <c r="B203" i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P202" i="1"/>
  <c r="AQ202" i="1"/>
  <c r="AA202" i="1"/>
  <c r="Y202" i="1"/>
  <c r="X202" i="1"/>
  <c r="Q202" i="1" s="1"/>
  <c r="R202" i="1" s="1"/>
  <c r="M202" i="1"/>
  <c r="AX202" i="1" s="1"/>
  <c r="B202" i="1"/>
  <c r="BP201" i="1"/>
  <c r="AT201" i="1"/>
  <c r="AT202" i="1" s="1"/>
  <c r="AT203" i="1" s="1"/>
  <c r="AQ201" i="1"/>
  <c r="AA201" i="1"/>
  <c r="Y201" i="1"/>
  <c r="X201" i="1"/>
  <c r="Q201" i="1"/>
  <c r="R201" i="1" s="1"/>
  <c r="B201" i="1"/>
  <c r="BP200" i="1"/>
  <c r="AQ200" i="1"/>
  <c r="AA200" i="1"/>
  <c r="Y200" i="1"/>
  <c r="X200" i="1"/>
  <c r="Q200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U199" i="1"/>
  <c r="T199" i="1"/>
  <c r="P199" i="1"/>
  <c r="O199" i="1"/>
  <c r="N199" i="1"/>
  <c r="L199" i="1"/>
  <c r="K199" i="1"/>
  <c r="J199" i="1"/>
  <c r="I199" i="1"/>
  <c r="BP198" i="1"/>
  <c r="BO198" i="1"/>
  <c r="AQ198" i="1"/>
  <c r="AA198" i="1"/>
  <c r="Y198" i="1"/>
  <c r="R198" i="1" s="1"/>
  <c r="M198" i="1" s="1"/>
  <c r="AX198" i="1" s="1"/>
  <c r="X198" i="1"/>
  <c r="Q198" i="1" s="1"/>
  <c r="S198" i="1"/>
  <c r="BP197" i="1"/>
  <c r="BO197" i="1"/>
  <c r="AQ197" i="1"/>
  <c r="AA197" i="1"/>
  <c r="Y197" i="1"/>
  <c r="X197" i="1"/>
  <c r="R197" i="1"/>
  <c r="Q197" i="1"/>
  <c r="BP196" i="1"/>
  <c r="BO196" i="1"/>
  <c r="AQ196" i="1"/>
  <c r="AA196" i="1"/>
  <c r="Y196" i="1"/>
  <c r="X196" i="1"/>
  <c r="Q196" i="1"/>
  <c r="BP195" i="1"/>
  <c r="BO195" i="1"/>
  <c r="AQ195" i="1"/>
  <c r="AA195" i="1"/>
  <c r="Y195" i="1"/>
  <c r="R195" i="1" s="1"/>
  <c r="X195" i="1"/>
  <c r="Q195" i="1" s="1"/>
  <c r="M195" i="1" s="1"/>
  <c r="AX195" i="1" s="1"/>
  <c r="S195" i="1"/>
  <c r="BP194" i="1"/>
  <c r="BO194" i="1"/>
  <c r="AQ194" i="1"/>
  <c r="AA194" i="1"/>
  <c r="Y194" i="1"/>
  <c r="X194" i="1"/>
  <c r="Q194" i="1" s="1"/>
  <c r="S194" i="1" s="1"/>
  <c r="R194" i="1"/>
  <c r="BP193" i="1"/>
  <c r="BO193" i="1"/>
  <c r="AQ193" i="1"/>
  <c r="AA193" i="1"/>
  <c r="Y193" i="1"/>
  <c r="X193" i="1"/>
  <c r="Q193" i="1"/>
  <c r="BP192" i="1"/>
  <c r="BO192" i="1"/>
  <c r="AQ192" i="1"/>
  <c r="AA192" i="1"/>
  <c r="Y192" i="1"/>
  <c r="S192" i="1" s="1"/>
  <c r="X192" i="1"/>
  <c r="Q192" i="1" s="1"/>
  <c r="M192" i="1" s="1"/>
  <c r="AX192" i="1" s="1"/>
  <c r="BP191" i="1"/>
  <c r="BO191" i="1"/>
  <c r="AQ191" i="1"/>
  <c r="AA191" i="1"/>
  <c r="Y191" i="1"/>
  <c r="X191" i="1"/>
  <c r="Q191" i="1"/>
  <c r="BP190" i="1"/>
  <c r="BO190" i="1"/>
  <c r="AQ190" i="1"/>
  <c r="AA190" i="1"/>
  <c r="Y190" i="1"/>
  <c r="S190" i="1" s="1"/>
  <c r="X190" i="1"/>
  <c r="Q190" i="1" s="1"/>
  <c r="M190" i="1" s="1"/>
  <c r="AX190" i="1" s="1"/>
  <c r="BP189" i="1"/>
  <c r="BO189" i="1"/>
  <c r="AQ189" i="1"/>
  <c r="AA189" i="1"/>
  <c r="Y189" i="1"/>
  <c r="X189" i="1"/>
  <c r="Q189" i="1"/>
  <c r="BP188" i="1"/>
  <c r="BO188" i="1"/>
  <c r="AQ188" i="1"/>
  <c r="AA188" i="1"/>
  <c r="Y188" i="1"/>
  <c r="X188" i="1"/>
  <c r="Q188" i="1" s="1"/>
  <c r="BP187" i="1"/>
  <c r="BO187" i="1"/>
  <c r="AQ187" i="1"/>
  <c r="AA187" i="1"/>
  <c r="Y187" i="1"/>
  <c r="X187" i="1"/>
  <c r="Q187" i="1"/>
  <c r="BP186" i="1"/>
  <c r="BO186" i="1"/>
  <c r="AS186" i="1"/>
  <c r="AS187" i="1" s="1"/>
  <c r="AS188" i="1" s="1"/>
  <c r="AS189" i="1" s="1"/>
  <c r="AS190" i="1" s="1"/>
  <c r="AS191" i="1" s="1"/>
  <c r="AS192" i="1" s="1"/>
  <c r="AS193" i="1" s="1"/>
  <c r="AS194" i="1" s="1"/>
  <c r="AS195" i="1" s="1"/>
  <c r="AS196" i="1" s="1"/>
  <c r="AS197" i="1" s="1"/>
  <c r="AS198" i="1" s="1"/>
  <c r="AS200" i="1" s="1"/>
  <c r="AS201" i="1" s="1"/>
  <c r="AS202" i="1" s="1"/>
  <c r="AS203" i="1" s="1"/>
  <c r="AS204" i="1" s="1"/>
  <c r="AS205" i="1" s="1"/>
  <c r="AS206" i="1" s="1"/>
  <c r="AS207" i="1" s="1"/>
  <c r="AS208" i="1" s="1"/>
  <c r="AS209" i="1" s="1"/>
  <c r="AS210" i="1" s="1"/>
  <c r="AS211" i="1" s="1"/>
  <c r="AS212" i="1" s="1"/>
  <c r="AS213" i="1" s="1"/>
  <c r="AS214" i="1" s="1"/>
  <c r="AS215" i="1" s="1"/>
  <c r="AS216" i="1" s="1"/>
  <c r="AS217" i="1" s="1"/>
  <c r="AS218" i="1" s="1"/>
  <c r="AS219" i="1" s="1"/>
  <c r="AS220" i="1" s="1"/>
  <c r="AS221" i="1" s="1"/>
  <c r="AS222" i="1" s="1"/>
  <c r="AS223" i="1" s="1"/>
  <c r="AS224" i="1" s="1"/>
  <c r="AS225" i="1" s="1"/>
  <c r="AS226" i="1" s="1"/>
  <c r="AS227" i="1" s="1"/>
  <c r="AS228" i="1" s="1"/>
  <c r="AS229" i="1" s="1"/>
  <c r="AS230" i="1" s="1"/>
  <c r="AS231" i="1" s="1"/>
  <c r="AS232" i="1" s="1"/>
  <c r="AS233" i="1" s="1"/>
  <c r="AS234" i="1" s="1"/>
  <c r="AS235" i="1" s="1"/>
  <c r="AS236" i="1" s="1"/>
  <c r="AS237" i="1" s="1"/>
  <c r="AS238" i="1" s="1"/>
  <c r="AS239" i="1" s="1"/>
  <c r="AS240" i="1" s="1"/>
  <c r="AS241" i="1" s="1"/>
  <c r="AS242" i="1" s="1"/>
  <c r="AS243" i="1" s="1"/>
  <c r="AS244" i="1" s="1"/>
  <c r="AS245" i="1" s="1"/>
  <c r="AS246" i="1" s="1"/>
  <c r="AS247" i="1" s="1"/>
  <c r="AS248" i="1" s="1"/>
  <c r="AS249" i="1" s="1"/>
  <c r="AS250" i="1" s="1"/>
  <c r="AS251" i="1" s="1"/>
  <c r="AS252" i="1" s="1"/>
  <c r="AS253" i="1" s="1"/>
  <c r="AS254" i="1" s="1"/>
  <c r="AS255" i="1" s="1"/>
  <c r="AS256" i="1" s="1"/>
  <c r="AS257" i="1" s="1"/>
  <c r="AS258" i="1" s="1"/>
  <c r="AS259" i="1" s="1"/>
  <c r="AS260" i="1" s="1"/>
  <c r="AS261" i="1" s="1"/>
  <c r="AS262" i="1" s="1"/>
  <c r="AS263" i="1" s="1"/>
  <c r="AS264" i="1" s="1"/>
  <c r="AS265" i="1" s="1"/>
  <c r="AS266" i="1" s="1"/>
  <c r="AS267" i="1" s="1"/>
  <c r="AS268" i="1" s="1"/>
  <c r="AS269" i="1" s="1"/>
  <c r="AS270" i="1" s="1"/>
  <c r="AS271" i="1" s="1"/>
  <c r="AS272" i="1" s="1"/>
  <c r="AS273" i="1" s="1"/>
  <c r="AS274" i="1" s="1"/>
  <c r="AS275" i="1" s="1"/>
  <c r="AS276" i="1" s="1"/>
  <c r="AS277" i="1" s="1"/>
  <c r="AS278" i="1" s="1"/>
  <c r="AS279" i="1" s="1"/>
  <c r="AS280" i="1" s="1"/>
  <c r="AS281" i="1" s="1"/>
  <c r="AS282" i="1" s="1"/>
  <c r="AS283" i="1" s="1"/>
  <c r="AS284" i="1" s="1"/>
  <c r="AS285" i="1" s="1"/>
  <c r="AS286" i="1" s="1"/>
  <c r="AS287" i="1" s="1"/>
  <c r="AS288" i="1" s="1"/>
  <c r="AS289" i="1" s="1"/>
  <c r="AS290" i="1" s="1"/>
  <c r="AS291" i="1" s="1"/>
  <c r="AS292" i="1" s="1"/>
  <c r="AS293" i="1" s="1"/>
  <c r="AS294" i="1" s="1"/>
  <c r="AS295" i="1" s="1"/>
  <c r="AS296" i="1" s="1"/>
  <c r="AS297" i="1" s="1"/>
  <c r="AS298" i="1" s="1"/>
  <c r="AS299" i="1" s="1"/>
  <c r="AS300" i="1" s="1"/>
  <c r="AS301" i="1" s="1"/>
  <c r="AS302" i="1" s="1"/>
  <c r="AS303" i="1" s="1"/>
  <c r="AS304" i="1" s="1"/>
  <c r="AS305" i="1" s="1"/>
  <c r="AS306" i="1" s="1"/>
  <c r="AS307" i="1" s="1"/>
  <c r="AS308" i="1" s="1"/>
  <c r="AS309" i="1" s="1"/>
  <c r="AS310" i="1" s="1"/>
  <c r="AS311" i="1" s="1"/>
  <c r="AS312" i="1" s="1"/>
  <c r="AS313" i="1" s="1"/>
  <c r="AS314" i="1" s="1"/>
  <c r="AS315" i="1" s="1"/>
  <c r="AS316" i="1" s="1"/>
  <c r="AS317" i="1" s="1"/>
  <c r="AS318" i="1" s="1"/>
  <c r="AS319" i="1" s="1"/>
  <c r="AS320" i="1" s="1"/>
  <c r="AS321" i="1" s="1"/>
  <c r="AS322" i="1" s="1"/>
  <c r="AS323" i="1" s="1"/>
  <c r="AS324" i="1" s="1"/>
  <c r="AS325" i="1" s="1"/>
  <c r="AS326" i="1" s="1"/>
  <c r="AS327" i="1" s="1"/>
  <c r="AS328" i="1" s="1"/>
  <c r="AS329" i="1" s="1"/>
  <c r="AS330" i="1" s="1"/>
  <c r="AS331" i="1" s="1"/>
  <c r="AS332" i="1" s="1"/>
  <c r="AS333" i="1" s="1"/>
  <c r="AS334" i="1" s="1"/>
  <c r="AS335" i="1" s="1"/>
  <c r="AS336" i="1" s="1"/>
  <c r="AS337" i="1" s="1"/>
  <c r="AS338" i="1" s="1"/>
  <c r="AS339" i="1" s="1"/>
  <c r="AS340" i="1" s="1"/>
  <c r="AS341" i="1" s="1"/>
  <c r="AS342" i="1" s="1"/>
  <c r="AS343" i="1" s="1"/>
  <c r="AS344" i="1" s="1"/>
  <c r="AS345" i="1" s="1"/>
  <c r="AS346" i="1" s="1"/>
  <c r="AS347" i="1" s="1"/>
  <c r="AS348" i="1" s="1"/>
  <c r="AS349" i="1" s="1"/>
  <c r="AS350" i="1" s="1"/>
  <c r="AS351" i="1" s="1"/>
  <c r="AS352" i="1" s="1"/>
  <c r="AS353" i="1" s="1"/>
  <c r="AS354" i="1" s="1"/>
  <c r="AS355" i="1" s="1"/>
  <c r="AS356" i="1" s="1"/>
  <c r="AS357" i="1" s="1"/>
  <c r="AS358" i="1" s="1"/>
  <c r="AS359" i="1" s="1"/>
  <c r="AS360" i="1" s="1"/>
  <c r="AS361" i="1" s="1"/>
  <c r="AS362" i="1" s="1"/>
  <c r="AS363" i="1" s="1"/>
  <c r="AS364" i="1" s="1"/>
  <c r="AS365" i="1" s="1"/>
  <c r="AS366" i="1" s="1"/>
  <c r="AS367" i="1" s="1"/>
  <c r="AS368" i="1" s="1"/>
  <c r="AS369" i="1" s="1"/>
  <c r="AS370" i="1" s="1"/>
  <c r="AS371" i="1" s="1"/>
  <c r="AS372" i="1" s="1"/>
  <c r="AS373" i="1" s="1"/>
  <c r="AS374" i="1" s="1"/>
  <c r="AS375" i="1" s="1"/>
  <c r="AS376" i="1" s="1"/>
  <c r="AS377" i="1" s="1"/>
  <c r="AS378" i="1" s="1"/>
  <c r="AS379" i="1" s="1"/>
  <c r="AS380" i="1" s="1"/>
  <c r="AS381" i="1" s="1"/>
  <c r="AS382" i="1" s="1"/>
  <c r="AS383" i="1" s="1"/>
  <c r="AS384" i="1" s="1"/>
  <c r="AS385" i="1" s="1"/>
  <c r="AS386" i="1" s="1"/>
  <c r="AS387" i="1" s="1"/>
  <c r="AS388" i="1" s="1"/>
  <c r="AS389" i="1" s="1"/>
  <c r="AS390" i="1" s="1"/>
  <c r="AS391" i="1" s="1"/>
  <c r="AS392" i="1" s="1"/>
  <c r="AS393" i="1" s="1"/>
  <c r="AS394" i="1" s="1"/>
  <c r="AS395" i="1" s="1"/>
  <c r="AS396" i="1" s="1"/>
  <c r="AS397" i="1" s="1"/>
  <c r="AS398" i="1" s="1"/>
  <c r="AS399" i="1" s="1"/>
  <c r="AS400" i="1" s="1"/>
  <c r="AS401" i="1" s="1"/>
  <c r="AS402" i="1" s="1"/>
  <c r="AS403" i="1" s="1"/>
  <c r="AS404" i="1" s="1"/>
  <c r="AS405" i="1" s="1"/>
  <c r="AS406" i="1" s="1"/>
  <c r="AS407" i="1" s="1"/>
  <c r="AS408" i="1" s="1"/>
  <c r="AS409" i="1" s="1"/>
  <c r="AS410" i="1" s="1"/>
  <c r="AS411" i="1" s="1"/>
  <c r="AS412" i="1" s="1"/>
  <c r="AS413" i="1" s="1"/>
  <c r="AS414" i="1" s="1"/>
  <c r="AS415" i="1" s="1"/>
  <c r="AS416" i="1" s="1"/>
  <c r="AS417" i="1" s="1"/>
  <c r="AS418" i="1" s="1"/>
  <c r="AS419" i="1" s="1"/>
  <c r="AS112" i="1" s="1"/>
  <c r="AS420" i="1" s="1"/>
  <c r="AQ186" i="1"/>
  <c r="AA186" i="1"/>
  <c r="Y186" i="1"/>
  <c r="X186" i="1"/>
  <c r="Q186" i="1" s="1"/>
  <c r="BP185" i="1"/>
  <c r="BO185" i="1"/>
  <c r="AQ185" i="1"/>
  <c r="AA185" i="1"/>
  <c r="Y185" i="1"/>
  <c r="X185" i="1"/>
  <c r="Q185" i="1" s="1"/>
  <c r="R185" i="1" s="1"/>
  <c r="BP184" i="1"/>
  <c r="BO184" i="1"/>
  <c r="AQ184" i="1"/>
  <c r="AA184" i="1"/>
  <c r="Y184" i="1"/>
  <c r="X184" i="1"/>
  <c r="Q184" i="1"/>
  <c r="R184" i="1" s="1"/>
  <c r="BP183" i="1"/>
  <c r="BO183" i="1"/>
  <c r="AQ183" i="1"/>
  <c r="AA183" i="1"/>
  <c r="Y183" i="1"/>
  <c r="X183" i="1"/>
  <c r="Q183" i="1" s="1"/>
  <c r="R183" i="1" s="1"/>
  <c r="BP182" i="1"/>
  <c r="BO182" i="1"/>
  <c r="AQ182" i="1"/>
  <c r="AA182" i="1"/>
  <c r="Y182" i="1"/>
  <c r="X182" i="1"/>
  <c r="Q182" i="1"/>
  <c r="R182" i="1" s="1"/>
  <c r="BP181" i="1"/>
  <c r="BO181" i="1"/>
  <c r="AQ181" i="1"/>
  <c r="AA181" i="1"/>
  <c r="Y181" i="1"/>
  <c r="X181" i="1"/>
  <c r="Q181" i="1" s="1"/>
  <c r="S181" i="1"/>
  <c r="R181" i="1"/>
  <c r="M181" i="1"/>
  <c r="AX181" i="1" s="1"/>
  <c r="BP180" i="1"/>
  <c r="BO180" i="1"/>
  <c r="AQ180" i="1"/>
  <c r="AA180" i="1"/>
  <c r="Y180" i="1"/>
  <c r="X180" i="1"/>
  <c r="R180" i="1"/>
  <c r="Q180" i="1"/>
  <c r="BP179" i="1"/>
  <c r="BO179" i="1"/>
  <c r="AQ179" i="1"/>
  <c r="AA179" i="1"/>
  <c r="Y179" i="1"/>
  <c r="X179" i="1"/>
  <c r="Q179" i="1"/>
  <c r="BP178" i="1"/>
  <c r="BO178" i="1"/>
  <c r="AQ178" i="1"/>
  <c r="AA178" i="1"/>
  <c r="Y178" i="1"/>
  <c r="X178" i="1"/>
  <c r="M178" i="1"/>
  <c r="AX178" i="1" s="1"/>
  <c r="BP177" i="1"/>
  <c r="BO177" i="1"/>
  <c r="AS177" i="1"/>
  <c r="AS457" i="1" s="1"/>
  <c r="AS458" i="1" s="1"/>
  <c r="AS459" i="1" s="1"/>
  <c r="AS460" i="1" s="1"/>
  <c r="AS461" i="1" s="1"/>
  <c r="AS462" i="1" s="1"/>
  <c r="AS463" i="1" s="1"/>
  <c r="AS464" i="1" s="1"/>
  <c r="AS465" i="1" s="1"/>
  <c r="AS466" i="1" s="1"/>
  <c r="AS467" i="1" s="1"/>
  <c r="AS468" i="1" s="1"/>
  <c r="AS469" i="1" s="1"/>
  <c r="AS470" i="1" s="1"/>
  <c r="AS471" i="1" s="1"/>
  <c r="AS472" i="1" s="1"/>
  <c r="AS473" i="1" s="1"/>
  <c r="AS474" i="1" s="1"/>
  <c r="AS475" i="1" s="1"/>
  <c r="AS476" i="1" s="1"/>
  <c r="AS477" i="1" s="1"/>
  <c r="AS478" i="1" s="1"/>
  <c r="AS479" i="1" s="1"/>
  <c r="AS480" i="1" s="1"/>
  <c r="AS481" i="1" s="1"/>
  <c r="AS482" i="1" s="1"/>
  <c r="AS483" i="1" s="1"/>
  <c r="AS484" i="1" s="1"/>
  <c r="AS485" i="1" s="1"/>
  <c r="AS486" i="1" s="1"/>
  <c r="AS487" i="1" s="1"/>
  <c r="AS488" i="1" s="1"/>
  <c r="AS489" i="1" s="1"/>
  <c r="AS490" i="1" s="1"/>
  <c r="AS491" i="1" s="1"/>
  <c r="AS492" i="1" s="1"/>
  <c r="AS493" i="1" s="1"/>
  <c r="AS494" i="1" s="1"/>
  <c r="AS495" i="1" s="1"/>
  <c r="AS496" i="1" s="1"/>
  <c r="AS497" i="1" s="1"/>
  <c r="AS498" i="1" s="1"/>
  <c r="AS499" i="1" s="1"/>
  <c r="AS500" i="1" s="1"/>
  <c r="AS501" i="1" s="1"/>
  <c r="AS502" i="1" s="1"/>
  <c r="AS503" i="1" s="1"/>
  <c r="AS505" i="1" s="1"/>
  <c r="AS508" i="1" s="1"/>
  <c r="AS509" i="1" s="1"/>
  <c r="AS510" i="1" s="1"/>
  <c r="AS511" i="1" s="1"/>
  <c r="AS512" i="1" s="1"/>
  <c r="AS513" i="1" s="1"/>
  <c r="AS514" i="1" s="1"/>
  <c r="AS515" i="1" s="1"/>
  <c r="AS516" i="1" s="1"/>
  <c r="AS517" i="1" s="1"/>
  <c r="AS518" i="1" s="1"/>
  <c r="AS519" i="1" s="1"/>
  <c r="AS520" i="1" s="1"/>
  <c r="AS521" i="1" s="1"/>
  <c r="AS522" i="1" s="1"/>
  <c r="AS523" i="1" s="1"/>
  <c r="AS524" i="1" s="1"/>
  <c r="AS525" i="1" s="1"/>
  <c r="AS526" i="1" s="1"/>
  <c r="AS527" i="1" s="1"/>
  <c r="AS528" i="1" s="1"/>
  <c r="AS529" i="1" s="1"/>
  <c r="AS530" i="1" s="1"/>
  <c r="AS531" i="1" s="1"/>
  <c r="AS532" i="1" s="1"/>
  <c r="AS533" i="1" s="1"/>
  <c r="AS534" i="1" s="1"/>
  <c r="AS535" i="1" s="1"/>
  <c r="AS536" i="1" s="1"/>
  <c r="AS537" i="1" s="1"/>
  <c r="AS538" i="1" s="1"/>
  <c r="AS539" i="1" s="1"/>
  <c r="AS540" i="1" s="1"/>
  <c r="AS541" i="1" s="1"/>
  <c r="AS542" i="1" s="1"/>
  <c r="AS543" i="1" s="1"/>
  <c r="AS544" i="1" s="1"/>
  <c r="AS545" i="1" s="1"/>
  <c r="AS546" i="1" s="1"/>
  <c r="AS547" i="1" s="1"/>
  <c r="AS548" i="1" s="1"/>
  <c r="AS549" i="1" s="1"/>
  <c r="AS550" i="1" s="1"/>
  <c r="AS551" i="1" s="1"/>
  <c r="AS552" i="1" s="1"/>
  <c r="AS553" i="1" s="1"/>
  <c r="AS554" i="1" s="1"/>
  <c r="AS555" i="1" s="1"/>
  <c r="AS556" i="1" s="1"/>
  <c r="AS557" i="1" s="1"/>
  <c r="AS558" i="1" s="1"/>
  <c r="AS559" i="1" s="1"/>
  <c r="AS560" i="1" s="1"/>
  <c r="AS561" i="1" s="1"/>
  <c r="AS562" i="1" s="1"/>
  <c r="AS563" i="1" s="1"/>
  <c r="AS564" i="1" s="1"/>
  <c r="AS565" i="1" s="1"/>
  <c r="AS566" i="1" s="1"/>
  <c r="AS567" i="1" s="1"/>
  <c r="AS568" i="1" s="1"/>
  <c r="AS569" i="1" s="1"/>
  <c r="AS570" i="1" s="1"/>
  <c r="AS571" i="1" s="1"/>
  <c r="AS572" i="1" s="1"/>
  <c r="AS573" i="1" s="1"/>
  <c r="AS574" i="1" s="1"/>
  <c r="AS575" i="1" s="1"/>
  <c r="AS576" i="1" s="1"/>
  <c r="AS577" i="1" s="1"/>
  <c r="AS578" i="1" s="1"/>
  <c r="AS579" i="1" s="1"/>
  <c r="AS580" i="1" s="1"/>
  <c r="AS581" i="1" s="1"/>
  <c r="AS582" i="1" s="1"/>
  <c r="AS583" i="1" s="1"/>
  <c r="AS584" i="1" s="1"/>
  <c r="AS585" i="1" s="1"/>
  <c r="AS586" i="1" s="1"/>
  <c r="AS587" i="1" s="1"/>
  <c r="AS588" i="1" s="1"/>
  <c r="AS589" i="1" s="1"/>
  <c r="AS590" i="1" s="1"/>
  <c r="AS591" i="1" s="1"/>
  <c r="AS592" i="1" s="1"/>
  <c r="AS593" i="1" s="1"/>
  <c r="AS594" i="1" s="1"/>
  <c r="AS595" i="1" s="1"/>
  <c r="AS596" i="1" s="1"/>
  <c r="AS597" i="1" s="1"/>
  <c r="AS598" i="1" s="1"/>
  <c r="AS599" i="1" s="1"/>
  <c r="AS600" i="1" s="1"/>
  <c r="AS601" i="1" s="1"/>
  <c r="AS602" i="1" s="1"/>
  <c r="AS603" i="1" s="1"/>
  <c r="AS604" i="1" s="1"/>
  <c r="AS605" i="1" s="1"/>
  <c r="AS606" i="1" s="1"/>
  <c r="AS607" i="1" s="1"/>
  <c r="AS608" i="1" s="1"/>
  <c r="AS609" i="1" s="1"/>
  <c r="AS610" i="1" s="1"/>
  <c r="AS611" i="1" s="1"/>
  <c r="AS612" i="1" s="1"/>
  <c r="AS613" i="1" s="1"/>
  <c r="AS614" i="1" s="1"/>
  <c r="AS615" i="1" s="1"/>
  <c r="AS616" i="1" s="1"/>
  <c r="AS617" i="1" s="1"/>
  <c r="AS618" i="1" s="1"/>
  <c r="AS619" i="1" s="1"/>
  <c r="AS620" i="1" s="1"/>
  <c r="AS621" i="1" s="1"/>
  <c r="AS622" i="1" s="1"/>
  <c r="AS623" i="1" s="1"/>
  <c r="AS624" i="1" s="1"/>
  <c r="AS625" i="1" s="1"/>
  <c r="AS751" i="1" s="1"/>
  <c r="AS627" i="1" s="1"/>
  <c r="AS628" i="1" s="1"/>
  <c r="AS629" i="1" s="1"/>
  <c r="AS630" i="1" s="1"/>
  <c r="AS631" i="1" s="1"/>
  <c r="AS632" i="1" s="1"/>
  <c r="AS633" i="1" s="1"/>
  <c r="AS634" i="1" s="1"/>
  <c r="AS635" i="1" s="1"/>
  <c r="AS636" i="1" s="1"/>
  <c r="AS637" i="1" s="1"/>
  <c r="AS638" i="1" s="1"/>
  <c r="AS639" i="1" s="1"/>
  <c r="AS640" i="1" s="1"/>
  <c r="AS641" i="1" s="1"/>
  <c r="AS642" i="1" s="1"/>
  <c r="AS643" i="1" s="1"/>
  <c r="AS644" i="1" s="1"/>
  <c r="AS645" i="1" s="1"/>
  <c r="AS646" i="1" s="1"/>
  <c r="AS647" i="1" s="1"/>
  <c r="AS648" i="1" s="1"/>
  <c r="AS649" i="1" s="1"/>
  <c r="AS650" i="1" s="1"/>
  <c r="AS651" i="1" s="1"/>
  <c r="AS652" i="1" s="1"/>
  <c r="AS653" i="1" s="1"/>
  <c r="AS654" i="1" s="1"/>
  <c r="AS655" i="1" s="1"/>
  <c r="AS656" i="1" s="1"/>
  <c r="AS657" i="1" s="1"/>
  <c r="AS658" i="1" s="1"/>
  <c r="AS659" i="1" s="1"/>
  <c r="AS660" i="1" s="1"/>
  <c r="AS661" i="1" s="1"/>
  <c r="AS662" i="1" s="1"/>
  <c r="AS663" i="1" s="1"/>
  <c r="AS664" i="1" s="1"/>
  <c r="AS665" i="1" s="1"/>
  <c r="AS666" i="1" s="1"/>
  <c r="AS667" i="1" s="1"/>
  <c r="AS668" i="1" s="1"/>
  <c r="AS669" i="1" s="1"/>
  <c r="AS670" i="1" s="1"/>
  <c r="AS671" i="1" s="1"/>
  <c r="AS672" i="1" s="1"/>
  <c r="AS673" i="1" s="1"/>
  <c r="AS674" i="1" s="1"/>
  <c r="AS675" i="1" s="1"/>
  <c r="AS676" i="1" s="1"/>
  <c r="AS677" i="1" s="1"/>
  <c r="AS678" i="1" s="1"/>
  <c r="AS679" i="1" s="1"/>
  <c r="AS680" i="1" s="1"/>
  <c r="AS681" i="1" s="1"/>
  <c r="AS682" i="1" s="1"/>
  <c r="AS683" i="1" s="1"/>
  <c r="AS684" i="1" s="1"/>
  <c r="AS685" i="1" s="1"/>
  <c r="AS686" i="1" s="1"/>
  <c r="AS687" i="1" s="1"/>
  <c r="AS688" i="1" s="1"/>
  <c r="AS689" i="1" s="1"/>
  <c r="AS690" i="1" s="1"/>
  <c r="AS691" i="1" s="1"/>
  <c r="AS692" i="1" s="1"/>
  <c r="AS693" i="1" s="1"/>
  <c r="AS694" i="1" s="1"/>
  <c r="AS695" i="1" s="1"/>
  <c r="AS696" i="1" s="1"/>
  <c r="AS697" i="1" s="1"/>
  <c r="AS698" i="1" s="1"/>
  <c r="AS699" i="1" s="1"/>
  <c r="AS700" i="1" s="1"/>
  <c r="AS701" i="1" s="1"/>
  <c r="AS702" i="1" s="1"/>
  <c r="AS703" i="1" s="1"/>
  <c r="AS704" i="1" s="1"/>
  <c r="AS705" i="1" s="1"/>
  <c r="AS706" i="1" s="1"/>
  <c r="AS707" i="1" s="1"/>
  <c r="AS708" i="1" s="1"/>
  <c r="AS709" i="1" s="1"/>
  <c r="AS710" i="1" s="1"/>
  <c r="AS711" i="1" s="1"/>
  <c r="AS712" i="1" s="1"/>
  <c r="AS713" i="1" s="1"/>
  <c r="AS714" i="1" s="1"/>
  <c r="AS715" i="1" s="1"/>
  <c r="AS716" i="1" s="1"/>
  <c r="AS717" i="1" s="1"/>
  <c r="AS718" i="1" s="1"/>
  <c r="AS719" i="1" s="1"/>
  <c r="AS720" i="1" s="1"/>
  <c r="AS721" i="1" s="1"/>
  <c r="AS722" i="1" s="1"/>
  <c r="AS723" i="1" s="1"/>
  <c r="AS724" i="1" s="1"/>
  <c r="AS725" i="1" s="1"/>
  <c r="AS726" i="1" s="1"/>
  <c r="AS727" i="1" s="1"/>
  <c r="AS728" i="1" s="1"/>
  <c r="AS729" i="1" s="1"/>
  <c r="AS730" i="1" s="1"/>
  <c r="AS731" i="1" s="1"/>
  <c r="AS732" i="1" s="1"/>
  <c r="AS733" i="1" s="1"/>
  <c r="AS734" i="1" s="1"/>
  <c r="AS735" i="1" s="1"/>
  <c r="AS736" i="1" s="1"/>
  <c r="AS737" i="1" s="1"/>
  <c r="AS738" i="1" s="1"/>
  <c r="AS739" i="1" s="1"/>
  <c r="AS740" i="1" s="1"/>
  <c r="AS741" i="1" s="1"/>
  <c r="AS742" i="1" s="1"/>
  <c r="AS743" i="1" s="1"/>
  <c r="AS744" i="1" s="1"/>
  <c r="AS745" i="1" s="1"/>
  <c r="AS746" i="1" s="1"/>
  <c r="AS747" i="1" s="1"/>
  <c r="AS748" i="1" s="1"/>
  <c r="AS749" i="1" s="1"/>
  <c r="AS750" i="1" s="1"/>
  <c r="AS178" i="1" s="1"/>
  <c r="AS752" i="1" s="1"/>
  <c r="AS753" i="1" s="1"/>
  <c r="AS754" i="1" s="1"/>
  <c r="AS755" i="1" s="1"/>
  <c r="AS756" i="1" s="1"/>
  <c r="AS757" i="1" s="1"/>
  <c r="AS758" i="1" s="1"/>
  <c r="AS759" i="1" s="1"/>
  <c r="AS760" i="1" s="1"/>
  <c r="AS761" i="1" s="1"/>
  <c r="AS762" i="1" s="1"/>
  <c r="AS763" i="1" s="1"/>
  <c r="AQ177" i="1"/>
  <c r="AA177" i="1"/>
  <c r="Y177" i="1"/>
  <c r="X177" i="1"/>
  <c r="M177" i="1"/>
  <c r="AX177" i="1" s="1"/>
  <c r="BP176" i="1"/>
  <c r="BO176" i="1"/>
  <c r="AS176" i="1"/>
  <c r="AQ176" i="1"/>
  <c r="AA176" i="1"/>
  <c r="Y176" i="1"/>
  <c r="X176" i="1"/>
  <c r="Q176" i="1" s="1"/>
  <c r="R176" i="1"/>
  <c r="BP175" i="1"/>
  <c r="Y175" i="1"/>
  <c r="X175" i="1"/>
  <c r="Q175" i="1"/>
  <c r="BP174" i="1"/>
  <c r="Y174" i="1"/>
  <c r="X174" i="1"/>
  <c r="Q174" i="1" s="1"/>
  <c r="S174" i="1"/>
  <c r="M174" i="1" s="1"/>
  <c r="AX174" i="1" s="1"/>
  <c r="R174" i="1"/>
  <c r="BP173" i="1"/>
  <c r="BO173" i="1"/>
  <c r="AQ173" i="1"/>
  <c r="AA173" i="1"/>
  <c r="Y173" i="1"/>
  <c r="X173" i="1"/>
  <c r="S173" i="1"/>
  <c r="R173" i="1"/>
  <c r="Q173" i="1"/>
  <c r="M173" i="1" s="1"/>
  <c r="AX173" i="1" s="1"/>
  <c r="BP172" i="1"/>
  <c r="BO172" i="1"/>
  <c r="AQ172" i="1"/>
  <c r="AA172" i="1"/>
  <c r="Y172" i="1"/>
  <c r="X172" i="1"/>
  <c r="R172" i="1"/>
  <c r="Q172" i="1"/>
  <c r="BP171" i="1"/>
  <c r="BO171" i="1"/>
  <c r="AQ171" i="1"/>
  <c r="AA171" i="1"/>
  <c r="Y171" i="1"/>
  <c r="X171" i="1"/>
  <c r="Q171" i="1" s="1"/>
  <c r="BP170" i="1"/>
  <c r="BO170" i="1"/>
  <c r="Y170" i="1"/>
  <c r="X170" i="1"/>
  <c r="Q170" i="1" s="1"/>
  <c r="R170" i="1"/>
  <c r="BP169" i="1"/>
  <c r="BO169" i="1"/>
  <c r="Y169" i="1"/>
  <c r="X169" i="1"/>
  <c r="Q169" i="1"/>
  <c r="BP168" i="1"/>
  <c r="BO168" i="1"/>
  <c r="Y168" i="1"/>
  <c r="X168" i="1"/>
  <c r="Q168" i="1" s="1"/>
  <c r="R168" i="1" s="1"/>
  <c r="BP167" i="1"/>
  <c r="BO167" i="1"/>
  <c r="Y167" i="1"/>
  <c r="X167" i="1"/>
  <c r="Q167" i="1"/>
  <c r="R167" i="1" s="1"/>
  <c r="M167" i="1"/>
  <c r="AX167" i="1" s="1"/>
  <c r="BP166" i="1"/>
  <c r="BO166" i="1"/>
  <c r="AQ166" i="1"/>
  <c r="AA166" i="1"/>
  <c r="Y166" i="1"/>
  <c r="R166" i="1" s="1"/>
  <c r="X166" i="1"/>
  <c r="Q166" i="1" s="1"/>
  <c r="S166" i="1"/>
  <c r="M166" i="1"/>
  <c r="AX166" i="1" s="1"/>
  <c r="BP165" i="1"/>
  <c r="BO165" i="1"/>
  <c r="Y165" i="1"/>
  <c r="X165" i="1"/>
  <c r="Q165" i="1"/>
  <c r="BP164" i="1"/>
  <c r="BO164" i="1"/>
  <c r="AQ164" i="1"/>
  <c r="AA164" i="1"/>
  <c r="Y164" i="1"/>
  <c r="X164" i="1"/>
  <c r="Q164" i="1" s="1"/>
  <c r="R164" i="1" s="1"/>
  <c r="BP163" i="1"/>
  <c r="BO163" i="1"/>
  <c r="AQ163" i="1"/>
  <c r="AA163" i="1"/>
  <c r="Y163" i="1"/>
  <c r="X163" i="1"/>
  <c r="Q163" i="1"/>
  <c r="BP162" i="1"/>
  <c r="BO162" i="1"/>
  <c r="AT162" i="1"/>
  <c r="AT163" i="1" s="1"/>
  <c r="AT164" i="1" s="1"/>
  <c r="AT166" i="1" s="1"/>
  <c r="AT171" i="1" s="1"/>
  <c r="AT172" i="1" s="1"/>
  <c r="AT173" i="1" s="1"/>
  <c r="AT176" i="1" s="1"/>
  <c r="AT111" i="1" s="1"/>
  <c r="AT424" i="1" s="1"/>
  <c r="AT179" i="1" s="1"/>
  <c r="AT180" i="1" s="1"/>
  <c r="AT181" i="1" s="1"/>
  <c r="AT182" i="1" s="1"/>
  <c r="AT183" i="1" s="1"/>
  <c r="AT184" i="1" s="1"/>
  <c r="AT185" i="1" s="1"/>
  <c r="AT186" i="1" s="1"/>
  <c r="AT187" i="1" s="1"/>
  <c r="AT188" i="1" s="1"/>
  <c r="AT189" i="1" s="1"/>
  <c r="AT190" i="1" s="1"/>
  <c r="AT191" i="1" s="1"/>
  <c r="AT192" i="1" s="1"/>
  <c r="AT193" i="1" s="1"/>
  <c r="AT194" i="1" s="1"/>
  <c r="AT195" i="1" s="1"/>
  <c r="AT196" i="1" s="1"/>
  <c r="AT197" i="1" s="1"/>
  <c r="AT198" i="1" s="1"/>
  <c r="AQ162" i="1"/>
  <c r="AA162" i="1"/>
  <c r="Y162" i="1"/>
  <c r="X162" i="1"/>
  <c r="Q162" i="1" s="1"/>
  <c r="R162" i="1" s="1"/>
  <c r="BP161" i="1"/>
  <c r="BO161" i="1"/>
  <c r="AQ161" i="1"/>
  <c r="AA161" i="1"/>
  <c r="Y161" i="1"/>
  <c r="X161" i="1"/>
  <c r="R161" i="1"/>
  <c r="S161" i="1" s="1"/>
  <c r="Q161" i="1"/>
  <c r="BP160" i="1"/>
  <c r="BO160" i="1"/>
  <c r="AQ160" i="1"/>
  <c r="AA160" i="1"/>
  <c r="Y160" i="1"/>
  <c r="X160" i="1"/>
  <c r="Q160" i="1"/>
  <c r="BP159" i="1"/>
  <c r="BO159" i="1"/>
  <c r="AS159" i="1"/>
  <c r="AS160" i="1" s="1"/>
  <c r="AS161" i="1" s="1"/>
  <c r="AS162" i="1" s="1"/>
  <c r="AS163" i="1" s="1"/>
  <c r="AS164" i="1" s="1"/>
  <c r="AS166" i="1" s="1"/>
  <c r="AS171" i="1" s="1"/>
  <c r="AS172" i="1" s="1"/>
  <c r="AS173" i="1" s="1"/>
  <c r="AQ159" i="1"/>
  <c r="AA159" i="1"/>
  <c r="Y159" i="1"/>
  <c r="R159" i="1" s="1"/>
  <c r="X159" i="1"/>
  <c r="Q159" i="1" s="1"/>
  <c r="M159" i="1" s="1"/>
  <c r="AX159" i="1" s="1"/>
  <c r="S159" i="1"/>
  <c r="BP158" i="1"/>
  <c r="BO158" i="1"/>
  <c r="AQ158" i="1"/>
  <c r="AA158" i="1"/>
  <c r="Y158" i="1"/>
  <c r="X158" i="1"/>
  <c r="S158" i="1"/>
  <c r="Q158" i="1"/>
  <c r="M158" i="1" s="1"/>
  <c r="AX158" i="1" s="1"/>
  <c r="BP157" i="1"/>
  <c r="BO157" i="1"/>
  <c r="AT157" i="1"/>
  <c r="AT158" i="1" s="1"/>
  <c r="AT159" i="1" s="1"/>
  <c r="AT160" i="1" s="1"/>
  <c r="AT161" i="1" s="1"/>
  <c r="AS157" i="1"/>
  <c r="AS158" i="1" s="1"/>
  <c r="AQ157" i="1"/>
  <c r="AA157" i="1"/>
  <c r="Y157" i="1"/>
  <c r="X157" i="1"/>
  <c r="Q157" i="1" s="1"/>
  <c r="BP156" i="1"/>
  <c r="BO156" i="1"/>
  <c r="AQ156" i="1"/>
  <c r="AA156" i="1"/>
  <c r="Y156" i="1"/>
  <c r="X156" i="1"/>
  <c r="Q156" i="1" s="1"/>
  <c r="S156" i="1"/>
  <c r="M156" i="1" s="1"/>
  <c r="AX156" i="1" s="1"/>
  <c r="R156" i="1"/>
  <c r="BP155" i="1"/>
  <c r="BO155" i="1"/>
  <c r="AQ155" i="1"/>
  <c r="AA155" i="1"/>
  <c r="Y155" i="1"/>
  <c r="X155" i="1"/>
  <c r="Q155" i="1"/>
  <c r="R155" i="1" s="1"/>
  <c r="BP154" i="1"/>
  <c r="BO154" i="1"/>
  <c r="Y154" i="1"/>
  <c r="X154" i="1"/>
  <c r="Q154" i="1" s="1"/>
  <c r="BP153" i="1"/>
  <c r="BO153" i="1"/>
  <c r="Y153" i="1"/>
  <c r="X153" i="1"/>
  <c r="R153" i="1"/>
  <c r="Q153" i="1"/>
  <c r="BP152" i="1"/>
  <c r="BO152" i="1"/>
  <c r="Y152" i="1"/>
  <c r="X152" i="1"/>
  <c r="M152" i="1"/>
  <c r="AX152" i="1" s="1"/>
  <c r="BP151" i="1"/>
  <c r="BO151" i="1"/>
  <c r="Y151" i="1"/>
  <c r="X151" i="1"/>
  <c r="M151" i="1"/>
  <c r="AX151" i="1" s="1"/>
  <c r="BP150" i="1"/>
  <c r="BO150" i="1"/>
  <c r="AQ150" i="1"/>
  <c r="AA150" i="1"/>
  <c r="Y150" i="1"/>
  <c r="X150" i="1"/>
  <c r="Q150" i="1"/>
  <c r="BP149" i="1"/>
  <c r="BO149" i="1"/>
  <c r="AQ149" i="1"/>
  <c r="AA149" i="1"/>
  <c r="Y149" i="1"/>
  <c r="X149" i="1"/>
  <c r="Q149" i="1" s="1"/>
  <c r="M149" i="1" s="1"/>
  <c r="AX149" i="1" s="1"/>
  <c r="S149" i="1"/>
  <c r="R149" i="1"/>
  <c r="BP148" i="1"/>
  <c r="BO148" i="1"/>
  <c r="AQ148" i="1"/>
  <c r="AA148" i="1"/>
  <c r="Y148" i="1"/>
  <c r="X148" i="1"/>
  <c r="R148" i="1"/>
  <c r="S148" i="1" s="1"/>
  <c r="Q148" i="1"/>
  <c r="BP147" i="1"/>
  <c r="BO147" i="1"/>
  <c r="Y147" i="1"/>
  <c r="X147" i="1"/>
  <c r="Q147" i="1"/>
  <c r="R147" i="1" s="1"/>
  <c r="BP146" i="1"/>
  <c r="BO146" i="1"/>
  <c r="AQ146" i="1"/>
  <c r="AA146" i="1"/>
  <c r="Y146" i="1"/>
  <c r="X146" i="1"/>
  <c r="Q146" i="1" s="1"/>
  <c r="R146" i="1" s="1"/>
  <c r="BP145" i="1"/>
  <c r="BO145" i="1"/>
  <c r="AQ145" i="1"/>
  <c r="AA145" i="1"/>
  <c r="Y145" i="1"/>
  <c r="X145" i="1"/>
  <c r="Q145" i="1"/>
  <c r="BP144" i="1"/>
  <c r="BO144" i="1"/>
  <c r="AQ144" i="1"/>
  <c r="AA144" i="1"/>
  <c r="Y144" i="1"/>
  <c r="X144" i="1"/>
  <c r="Q144" i="1"/>
  <c r="BP143" i="1"/>
  <c r="BO143" i="1"/>
  <c r="AQ143" i="1"/>
  <c r="AA143" i="1"/>
  <c r="Y143" i="1"/>
  <c r="X143" i="1"/>
  <c r="Q143" i="1" s="1"/>
  <c r="BP142" i="1"/>
  <c r="BO142" i="1"/>
  <c r="AQ142" i="1"/>
  <c r="AA142" i="1"/>
  <c r="Y142" i="1"/>
  <c r="X142" i="1"/>
  <c r="Q142" i="1"/>
  <c r="BP141" i="1"/>
  <c r="BO141" i="1"/>
  <c r="AQ141" i="1"/>
  <c r="AA141" i="1"/>
  <c r="Y141" i="1"/>
  <c r="X141" i="1"/>
  <c r="Q141" i="1" s="1"/>
  <c r="R141" i="1"/>
  <c r="BP140" i="1"/>
  <c r="BO140" i="1"/>
  <c r="AQ140" i="1"/>
  <c r="AA140" i="1"/>
  <c r="Y140" i="1"/>
  <c r="X140" i="1"/>
  <c r="R140" i="1"/>
  <c r="Q140" i="1"/>
  <c r="BP139" i="1"/>
  <c r="BO139" i="1"/>
  <c r="AQ139" i="1"/>
  <c r="AA139" i="1"/>
  <c r="Y139" i="1"/>
  <c r="X139" i="1"/>
  <c r="Q139" i="1" s="1"/>
  <c r="R139" i="1" s="1"/>
  <c r="M139" i="1"/>
  <c r="AX139" i="1" s="1"/>
  <c r="BP138" i="1"/>
  <c r="BO138" i="1"/>
  <c r="AQ138" i="1"/>
  <c r="AA138" i="1"/>
  <c r="Y138" i="1"/>
  <c r="X138" i="1"/>
  <c r="S138" i="1"/>
  <c r="R138" i="1"/>
  <c r="Q138" i="1"/>
  <c r="BP137" i="1"/>
  <c r="BO137" i="1"/>
  <c r="AQ137" i="1"/>
  <c r="AA137" i="1"/>
  <c r="Y137" i="1"/>
  <c r="X137" i="1"/>
  <c r="Q137" i="1"/>
  <c r="R137" i="1" s="1"/>
  <c r="BP136" i="1"/>
  <c r="BO136" i="1"/>
  <c r="AQ136" i="1"/>
  <c r="AA136" i="1"/>
  <c r="Y136" i="1"/>
  <c r="X136" i="1"/>
  <c r="Q136" i="1" s="1"/>
  <c r="R136" i="1" s="1"/>
  <c r="BP135" i="1"/>
  <c r="BO135" i="1"/>
  <c r="AQ135" i="1"/>
  <c r="AA135" i="1"/>
  <c r="Y135" i="1"/>
  <c r="X135" i="1"/>
  <c r="Q135" i="1"/>
  <c r="R135" i="1" s="1"/>
  <c r="BP134" i="1"/>
  <c r="BO134" i="1"/>
  <c r="AQ134" i="1"/>
  <c r="AA134" i="1"/>
  <c r="Y134" i="1"/>
  <c r="R134" i="1" s="1"/>
  <c r="X134" i="1"/>
  <c r="Q134" i="1"/>
  <c r="BP133" i="1"/>
  <c r="BO133" i="1"/>
  <c r="AQ133" i="1"/>
  <c r="AA133" i="1"/>
  <c r="Y133" i="1"/>
  <c r="X133" i="1"/>
  <c r="S133" i="1"/>
  <c r="R133" i="1"/>
  <c r="Q133" i="1"/>
  <c r="M133" i="1" s="1"/>
  <c r="AX133" i="1" s="1"/>
  <c r="BP132" i="1"/>
  <c r="BO132" i="1"/>
  <c r="AQ132" i="1"/>
  <c r="AA132" i="1"/>
  <c r="Y132" i="1"/>
  <c r="X132" i="1"/>
  <c r="Q132" i="1"/>
  <c r="BP131" i="1"/>
  <c r="BO131" i="1"/>
  <c r="AQ131" i="1"/>
  <c r="AA131" i="1"/>
  <c r="Y131" i="1"/>
  <c r="X131" i="1"/>
  <c r="Q131" i="1" s="1"/>
  <c r="BP130" i="1"/>
  <c r="BO130" i="1"/>
  <c r="AQ130" i="1"/>
  <c r="AA130" i="1"/>
  <c r="Y130" i="1"/>
  <c r="X130" i="1"/>
  <c r="Q130" i="1" s="1"/>
  <c r="R130" i="1"/>
  <c r="BP129" i="1"/>
  <c r="BO129" i="1"/>
  <c r="AQ129" i="1"/>
  <c r="AA129" i="1"/>
  <c r="Y129" i="1"/>
  <c r="X129" i="1"/>
  <c r="Q129" i="1"/>
  <c r="R129" i="1" s="1"/>
  <c r="M129" i="1"/>
  <c r="AX129" i="1" s="1"/>
  <c r="BP128" i="1"/>
  <c r="BO128" i="1"/>
  <c r="AQ128" i="1"/>
  <c r="AA128" i="1"/>
  <c r="Y128" i="1"/>
  <c r="X128" i="1"/>
  <c r="Q128" i="1"/>
  <c r="M128" i="1" s="1"/>
  <c r="AX128" i="1" s="1"/>
  <c r="BP127" i="1"/>
  <c r="BO127" i="1"/>
  <c r="AQ127" i="1"/>
  <c r="AA127" i="1"/>
  <c r="Y127" i="1"/>
  <c r="X127" i="1"/>
  <c r="Q127" i="1" s="1"/>
  <c r="BP126" i="1"/>
  <c r="BO126" i="1"/>
  <c r="AQ126" i="1"/>
  <c r="AA126" i="1"/>
  <c r="Y126" i="1"/>
  <c r="X126" i="1"/>
  <c r="Q126" i="1"/>
  <c r="BP125" i="1"/>
  <c r="BO125" i="1"/>
  <c r="AQ125" i="1"/>
  <c r="AA125" i="1"/>
  <c r="Y125" i="1"/>
  <c r="X125" i="1"/>
  <c r="Q125" i="1" s="1"/>
  <c r="BP124" i="1"/>
  <c r="BO124" i="1"/>
  <c r="AQ124" i="1"/>
  <c r="AA124" i="1"/>
  <c r="Y124" i="1"/>
  <c r="X124" i="1"/>
  <c r="S124" i="1"/>
  <c r="R124" i="1"/>
  <c r="Q124" i="1"/>
  <c r="BP123" i="1"/>
  <c r="BO123" i="1"/>
  <c r="AQ123" i="1"/>
  <c r="AA123" i="1"/>
  <c r="Y123" i="1"/>
  <c r="X123" i="1"/>
  <c r="Q123" i="1"/>
  <c r="S123" i="1" s="1"/>
  <c r="M123" i="1" s="1"/>
  <c r="AX123" i="1" s="1"/>
  <c r="BP122" i="1"/>
  <c r="BO122" i="1"/>
  <c r="AQ122" i="1"/>
  <c r="AA122" i="1"/>
  <c r="Y122" i="1"/>
  <c r="X122" i="1"/>
  <c r="Q122" i="1" s="1"/>
  <c r="M122" i="1" s="1"/>
  <c r="AX122" i="1" s="1"/>
  <c r="S122" i="1"/>
  <c r="R122" i="1"/>
  <c r="BP121" i="1"/>
  <c r="BO121" i="1"/>
  <c r="AQ121" i="1"/>
  <c r="AA121" i="1"/>
  <c r="Y121" i="1"/>
  <c r="X121" i="1"/>
  <c r="S121" i="1"/>
  <c r="R121" i="1"/>
  <c r="Q121" i="1"/>
  <c r="M121" i="1" s="1"/>
  <c r="AX121" i="1" s="1"/>
  <c r="BP120" i="1"/>
  <c r="BO120" i="1"/>
  <c r="AQ120" i="1"/>
  <c r="AA120" i="1"/>
  <c r="Y120" i="1"/>
  <c r="X120" i="1"/>
  <c r="Q120" i="1"/>
  <c r="R120" i="1" s="1"/>
  <c r="M120" i="1"/>
  <c r="AX120" i="1" s="1"/>
  <c r="BP119" i="1"/>
  <c r="BO119" i="1"/>
  <c r="AQ119" i="1"/>
  <c r="AA119" i="1"/>
  <c r="Y119" i="1"/>
  <c r="X119" i="1"/>
  <c r="Q119" i="1" s="1"/>
  <c r="BP118" i="1"/>
  <c r="BO118" i="1"/>
  <c r="AQ118" i="1"/>
  <c r="AA118" i="1"/>
  <c r="Y118" i="1"/>
  <c r="S118" i="1" s="1"/>
  <c r="M118" i="1" s="1"/>
  <c r="AX118" i="1" s="1"/>
  <c r="X118" i="1"/>
  <c r="Q118" i="1"/>
  <c r="BP117" i="1"/>
  <c r="BO117" i="1"/>
  <c r="AQ117" i="1"/>
  <c r="AA117" i="1"/>
  <c r="Y117" i="1"/>
  <c r="X117" i="1"/>
  <c r="Q117" i="1" s="1"/>
  <c r="M117" i="1" s="1"/>
  <c r="AX117" i="1" s="1"/>
  <c r="S117" i="1"/>
  <c r="R117" i="1"/>
  <c r="BP116" i="1"/>
  <c r="BO116" i="1"/>
  <c r="AQ116" i="1"/>
  <c r="AA116" i="1"/>
  <c r="Y116" i="1"/>
  <c r="X116" i="1"/>
  <c r="Q116" i="1"/>
  <c r="BP115" i="1"/>
  <c r="BO115" i="1"/>
  <c r="AQ115" i="1"/>
  <c r="AA115" i="1"/>
  <c r="Y115" i="1"/>
  <c r="X115" i="1"/>
  <c r="Q115" i="1" s="1"/>
  <c r="BP114" i="1"/>
  <c r="BO114" i="1"/>
  <c r="AQ114" i="1"/>
  <c r="AA114" i="1"/>
  <c r="Y114" i="1"/>
  <c r="X114" i="1"/>
  <c r="R114" i="1"/>
  <c r="S114" i="1" s="1"/>
  <c r="Q114" i="1"/>
  <c r="BP113" i="1"/>
  <c r="BO113" i="1"/>
  <c r="AQ113" i="1"/>
  <c r="AA113" i="1"/>
  <c r="Y113" i="1"/>
  <c r="R113" i="1" s="1"/>
  <c r="X113" i="1"/>
  <c r="Q113" i="1"/>
  <c r="BP112" i="1"/>
  <c r="BO112" i="1"/>
  <c r="AQ112" i="1"/>
  <c r="AA112" i="1"/>
  <c r="Y112" i="1"/>
  <c r="X112" i="1"/>
  <c r="M112" i="1"/>
  <c r="AX112" i="1" s="1"/>
  <c r="BP111" i="1"/>
  <c r="BO111" i="1"/>
  <c r="AS111" i="1"/>
  <c r="AS424" i="1" s="1"/>
  <c r="AS179" i="1" s="1"/>
  <c r="AS180" i="1" s="1"/>
  <c r="AS181" i="1" s="1"/>
  <c r="AS182" i="1" s="1"/>
  <c r="AS183" i="1" s="1"/>
  <c r="AS184" i="1" s="1"/>
  <c r="AS185" i="1" s="1"/>
  <c r="AQ111" i="1"/>
  <c r="AA111" i="1"/>
  <c r="Y111" i="1"/>
  <c r="X111" i="1"/>
  <c r="Q111" i="1" s="1"/>
  <c r="BP110" i="1"/>
  <c r="BO110" i="1"/>
  <c r="AX110" i="1"/>
  <c r="AQ110" i="1"/>
  <c r="AA110" i="1"/>
  <c r="Y110" i="1"/>
  <c r="X110" i="1"/>
  <c r="Q110" i="1"/>
  <c r="M110" i="1"/>
  <c r="BP109" i="1"/>
  <c r="BO109" i="1"/>
  <c r="AQ109" i="1"/>
  <c r="AA109" i="1"/>
  <c r="Y109" i="1"/>
  <c r="X109" i="1"/>
  <c r="Q109" i="1"/>
  <c r="M109" i="1" s="1"/>
  <c r="AX109" i="1" s="1"/>
  <c r="BP108" i="1"/>
  <c r="BO108" i="1"/>
  <c r="AQ108" i="1"/>
  <c r="AA108" i="1"/>
  <c r="Y108" i="1"/>
  <c r="X108" i="1"/>
  <c r="Q108" i="1"/>
  <c r="M108" i="1" s="1"/>
  <c r="AX108" i="1" s="1"/>
  <c r="BP107" i="1"/>
  <c r="BO107" i="1"/>
  <c r="AQ107" i="1"/>
  <c r="AA107" i="1"/>
  <c r="Y107" i="1"/>
  <c r="X107" i="1"/>
  <c r="Q107" i="1"/>
  <c r="M107" i="1"/>
  <c r="AX107" i="1" s="1"/>
  <c r="BP106" i="1"/>
  <c r="BO106" i="1"/>
  <c r="AX106" i="1"/>
  <c r="AQ106" i="1"/>
  <c r="AA106" i="1"/>
  <c r="Y106" i="1"/>
  <c r="X106" i="1"/>
  <c r="S106" i="1"/>
  <c r="Q106" i="1"/>
  <c r="M106" i="1" s="1"/>
  <c r="BP105" i="1"/>
  <c r="BO105" i="1"/>
  <c r="AQ105" i="1"/>
  <c r="AA105" i="1"/>
  <c r="Y105" i="1"/>
  <c r="X105" i="1"/>
  <c r="Q105" i="1" s="1"/>
  <c r="BP104" i="1"/>
  <c r="BO104" i="1"/>
  <c r="AX104" i="1"/>
  <c r="AQ104" i="1"/>
  <c r="AA104" i="1"/>
  <c r="Y104" i="1"/>
  <c r="X104" i="1"/>
  <c r="Q104" i="1"/>
  <c r="M104" i="1"/>
  <c r="BP103" i="1"/>
  <c r="BO103" i="1"/>
  <c r="AQ103" i="1"/>
  <c r="AA103" i="1"/>
  <c r="Y103" i="1"/>
  <c r="X103" i="1"/>
  <c r="Q103" i="1" s="1"/>
  <c r="R103" i="1"/>
  <c r="BP102" i="1"/>
  <c r="BO102" i="1"/>
  <c r="AQ102" i="1"/>
  <c r="AA102" i="1"/>
  <c r="Y102" i="1"/>
  <c r="X102" i="1"/>
  <c r="Q102" i="1"/>
  <c r="M102" i="1"/>
  <c r="AX102" i="1" s="1"/>
  <c r="BP101" i="1"/>
  <c r="BO101" i="1"/>
  <c r="AQ101" i="1"/>
  <c r="AA101" i="1"/>
  <c r="Y101" i="1"/>
  <c r="X101" i="1"/>
  <c r="Q101" i="1"/>
  <c r="M101" i="1" s="1"/>
  <c r="AX101" i="1" s="1"/>
  <c r="BP100" i="1"/>
  <c r="BO100" i="1"/>
  <c r="AQ100" i="1"/>
  <c r="AA100" i="1"/>
  <c r="Y100" i="1"/>
  <c r="X100" i="1"/>
  <c r="Q100" i="1"/>
  <c r="M100" i="1" s="1"/>
  <c r="AX100" i="1" s="1"/>
  <c r="BP99" i="1"/>
  <c r="BO99" i="1"/>
  <c r="AQ99" i="1"/>
  <c r="AA99" i="1"/>
  <c r="Y99" i="1"/>
  <c r="X99" i="1"/>
  <c r="Q99" i="1"/>
  <c r="M99" i="1" s="1"/>
  <c r="AX99" i="1" s="1"/>
  <c r="BP98" i="1"/>
  <c r="BO98" i="1"/>
  <c r="AQ98" i="1"/>
  <c r="AA98" i="1"/>
  <c r="Y98" i="1"/>
  <c r="X98" i="1"/>
  <c r="Q98" i="1"/>
  <c r="R98" i="1" s="1"/>
  <c r="BP97" i="1"/>
  <c r="BO97" i="1"/>
  <c r="AQ97" i="1"/>
  <c r="AA97" i="1"/>
  <c r="Y97" i="1"/>
  <c r="X97" i="1"/>
  <c r="Q97" i="1"/>
  <c r="M97" i="1" s="1"/>
  <c r="AX97" i="1" s="1"/>
  <c r="BP96" i="1"/>
  <c r="BO96" i="1"/>
  <c r="AQ96" i="1"/>
  <c r="AA96" i="1"/>
  <c r="Y96" i="1"/>
  <c r="X96" i="1"/>
  <c r="Q96" i="1"/>
  <c r="M96" i="1" s="1"/>
  <c r="AX96" i="1" s="1"/>
  <c r="BO95" i="1"/>
  <c r="AY95" i="1"/>
  <c r="Y95" i="1"/>
  <c r="X95" i="1"/>
  <c r="S95" i="1"/>
  <c r="R95" i="1"/>
  <c r="M95" i="1" s="1"/>
  <c r="AX95" i="1" s="1"/>
  <c r="Q95" i="1"/>
  <c r="O95" i="1"/>
  <c r="BP94" i="1"/>
  <c r="BO94" i="1"/>
  <c r="AQ94" i="1"/>
  <c r="AA94" i="1"/>
  <c r="Y94" i="1"/>
  <c r="X94" i="1"/>
  <c r="Q94" i="1"/>
  <c r="M94" i="1" s="1"/>
  <c r="AX94" i="1" s="1"/>
  <c r="BP93" i="1"/>
  <c r="BO93" i="1"/>
  <c r="AQ93" i="1"/>
  <c r="AA93" i="1"/>
  <c r="Y93" i="1"/>
  <c r="X93" i="1"/>
  <c r="Q93" i="1"/>
  <c r="M93" i="1" s="1"/>
  <c r="AX93" i="1" s="1"/>
  <c r="BP92" i="1"/>
  <c r="BO92" i="1"/>
  <c r="AQ92" i="1"/>
  <c r="AA92" i="1"/>
  <c r="Y92" i="1"/>
  <c r="X92" i="1"/>
  <c r="Q92" i="1" s="1"/>
  <c r="BP91" i="1"/>
  <c r="BO91" i="1"/>
  <c r="AQ91" i="1"/>
  <c r="AA91" i="1"/>
  <c r="Y91" i="1"/>
  <c r="X91" i="1"/>
  <c r="Q91" i="1" s="1"/>
  <c r="R91" i="1"/>
  <c r="BP90" i="1"/>
  <c r="BO90" i="1"/>
  <c r="AQ90" i="1"/>
  <c r="AA90" i="1"/>
  <c r="Y90" i="1"/>
  <c r="X90" i="1"/>
  <c r="Q90" i="1"/>
  <c r="M90" i="1"/>
  <c r="AX90" i="1" s="1"/>
  <c r="BP89" i="1"/>
  <c r="BO89" i="1"/>
  <c r="AQ89" i="1"/>
  <c r="AA89" i="1"/>
  <c r="Y89" i="1"/>
  <c r="X89" i="1"/>
  <c r="Q89" i="1"/>
  <c r="M89" i="1" s="1"/>
  <c r="AX89" i="1" s="1"/>
  <c r="BP88" i="1"/>
  <c r="BO88" i="1"/>
  <c r="AQ88" i="1"/>
  <c r="AA88" i="1"/>
  <c r="Y88" i="1"/>
  <c r="X88" i="1"/>
  <c r="Q88" i="1"/>
  <c r="M88" i="1" s="1"/>
  <c r="AX88" i="1" s="1"/>
  <c r="BP87" i="1"/>
  <c r="BO87" i="1"/>
  <c r="AQ87" i="1"/>
  <c r="AA87" i="1"/>
  <c r="Y87" i="1"/>
  <c r="X87" i="1"/>
  <c r="Q87" i="1"/>
  <c r="M87" i="1" s="1"/>
  <c r="AX87" i="1" s="1"/>
  <c r="BP86" i="1"/>
  <c r="BO86" i="1"/>
  <c r="AQ86" i="1"/>
  <c r="AA86" i="1"/>
  <c r="Y86" i="1"/>
  <c r="X86" i="1"/>
  <c r="Q86" i="1"/>
  <c r="R86" i="1" s="1"/>
  <c r="M86" i="1"/>
  <c r="AX86" i="1" s="1"/>
  <c r="BP85" i="1"/>
  <c r="BO85" i="1"/>
  <c r="AQ85" i="1"/>
  <c r="AA85" i="1"/>
  <c r="Y85" i="1"/>
  <c r="X85" i="1"/>
  <c r="Q85" i="1"/>
  <c r="M85" i="1" s="1"/>
  <c r="AX85" i="1" s="1"/>
  <c r="BP84" i="1"/>
  <c r="BO84" i="1"/>
  <c r="AQ84" i="1"/>
  <c r="AA84" i="1"/>
  <c r="Y84" i="1"/>
  <c r="X84" i="1"/>
  <c r="Q84" i="1"/>
  <c r="M84" i="1" s="1"/>
  <c r="AX84" i="1" s="1"/>
  <c r="BP83" i="1"/>
  <c r="BO83" i="1"/>
  <c r="AQ83" i="1"/>
  <c r="AA83" i="1"/>
  <c r="Y83" i="1"/>
  <c r="S83" i="1" s="1"/>
  <c r="X83" i="1"/>
  <c r="R83" i="1"/>
  <c r="Q83" i="1"/>
  <c r="M83" i="1" s="1"/>
  <c r="AX83" i="1" s="1"/>
  <c r="BP82" i="1"/>
  <c r="BO82" i="1"/>
  <c r="AQ82" i="1"/>
  <c r="AA82" i="1"/>
  <c r="Y82" i="1"/>
  <c r="X82" i="1"/>
  <c r="Q82" i="1" s="1"/>
  <c r="R82" i="1" s="1"/>
  <c r="M82" i="1"/>
  <c r="AX82" i="1" s="1"/>
  <c r="BP81" i="1"/>
  <c r="BO81" i="1"/>
  <c r="AQ81" i="1"/>
  <c r="AA81" i="1"/>
  <c r="Y81" i="1"/>
  <c r="X81" i="1"/>
  <c r="R81" i="1"/>
  <c r="S81" i="1" s="1"/>
  <c r="Q81" i="1"/>
  <c r="BP80" i="1"/>
  <c r="BO80" i="1"/>
  <c r="AQ80" i="1"/>
  <c r="AA80" i="1"/>
  <c r="Y80" i="1"/>
  <c r="X80" i="1"/>
  <c r="Q80" i="1"/>
  <c r="BP79" i="1"/>
  <c r="BO79" i="1"/>
  <c r="AQ79" i="1"/>
  <c r="AA79" i="1"/>
  <c r="Y79" i="1"/>
  <c r="X79" i="1"/>
  <c r="Q79" i="1" s="1"/>
  <c r="BP78" i="1"/>
  <c r="BO78" i="1"/>
  <c r="AQ78" i="1"/>
  <c r="AA78" i="1"/>
  <c r="Y78" i="1"/>
  <c r="X78" i="1"/>
  <c r="Q78" i="1" s="1"/>
  <c r="S78" i="1"/>
  <c r="R78" i="1"/>
  <c r="M78" i="1"/>
  <c r="AX78" i="1" s="1"/>
  <c r="BP77" i="1"/>
  <c r="BO77" i="1"/>
  <c r="AQ77" i="1"/>
  <c r="AA77" i="1"/>
  <c r="Y77" i="1"/>
  <c r="X77" i="1"/>
  <c r="R77" i="1"/>
  <c r="S77" i="1" s="1"/>
  <c r="Q77" i="1"/>
  <c r="BP76" i="1"/>
  <c r="BO76" i="1"/>
  <c r="AX76" i="1"/>
  <c r="AQ76" i="1"/>
  <c r="AA76" i="1"/>
  <c r="Y76" i="1"/>
  <c r="X76" i="1"/>
  <c r="Q76" i="1"/>
  <c r="M76" i="1"/>
  <c r="BP75" i="1"/>
  <c r="BO75" i="1"/>
  <c r="AQ75" i="1"/>
  <c r="AA75" i="1"/>
  <c r="Y75" i="1"/>
  <c r="X75" i="1"/>
  <c r="Q75" i="1"/>
  <c r="M75" i="1" s="1"/>
  <c r="AX75" i="1" s="1"/>
  <c r="BP74" i="1"/>
  <c r="BO74" i="1"/>
  <c r="AQ74" i="1"/>
  <c r="AA74" i="1"/>
  <c r="Y74" i="1"/>
  <c r="X74" i="1"/>
  <c r="Q74" i="1" s="1"/>
  <c r="BP73" i="1"/>
  <c r="BO73" i="1"/>
  <c r="AQ73" i="1"/>
  <c r="AA73" i="1"/>
  <c r="Y73" i="1"/>
  <c r="X73" i="1"/>
  <c r="R73" i="1"/>
  <c r="Q73" i="1"/>
  <c r="BP72" i="1"/>
  <c r="BO72" i="1"/>
  <c r="AQ72" i="1"/>
  <c r="AA72" i="1"/>
  <c r="Y72" i="1"/>
  <c r="X72" i="1"/>
  <c r="Q72" i="1" s="1"/>
  <c r="R72" i="1" s="1"/>
  <c r="BP71" i="1"/>
  <c r="BO71" i="1"/>
  <c r="AQ71" i="1"/>
  <c r="AA71" i="1"/>
  <c r="Y71" i="1"/>
  <c r="X71" i="1"/>
  <c r="S71" i="1"/>
  <c r="R71" i="1"/>
  <c r="Q71" i="1"/>
  <c r="BP70" i="1"/>
  <c r="BO70" i="1"/>
  <c r="Y70" i="1"/>
  <c r="X70" i="1"/>
  <c r="Q70" i="1"/>
  <c r="R70" i="1" s="1"/>
  <c r="BP69" i="1"/>
  <c r="BO69" i="1"/>
  <c r="AQ69" i="1"/>
  <c r="AA69" i="1"/>
  <c r="Y69" i="1"/>
  <c r="X69" i="1"/>
  <c r="Q69" i="1" s="1"/>
  <c r="M69" i="1" s="1"/>
  <c r="AX69" i="1" s="1"/>
  <c r="S69" i="1"/>
  <c r="R69" i="1"/>
  <c r="BP68" i="1"/>
  <c r="BO68" i="1"/>
  <c r="AQ68" i="1"/>
  <c r="AA68" i="1"/>
  <c r="Y68" i="1"/>
  <c r="X68" i="1"/>
  <c r="S68" i="1"/>
  <c r="R68" i="1"/>
  <c r="Q68" i="1"/>
  <c r="M68" i="1" s="1"/>
  <c r="AX68" i="1" s="1"/>
  <c r="BP67" i="1"/>
  <c r="BO67" i="1"/>
  <c r="AQ67" i="1"/>
  <c r="AA67" i="1"/>
  <c r="Y67" i="1"/>
  <c r="S67" i="1" s="1"/>
  <c r="X67" i="1"/>
  <c r="Q67" i="1"/>
  <c r="BP66" i="1"/>
  <c r="BO66" i="1"/>
  <c r="Y66" i="1"/>
  <c r="S66" i="1" s="1"/>
  <c r="M66" i="1" s="1"/>
  <c r="AX66" i="1" s="1"/>
  <c r="X66" i="1"/>
  <c r="Q66" i="1"/>
  <c r="BP65" i="1"/>
  <c r="BO65" i="1"/>
  <c r="Y65" i="1"/>
  <c r="X65" i="1"/>
  <c r="S65" i="1"/>
  <c r="Q65" i="1"/>
  <c r="BP64" i="1"/>
  <c r="BO64" i="1"/>
  <c r="AQ64" i="1"/>
  <c r="AA64" i="1"/>
  <c r="Y64" i="1"/>
  <c r="X64" i="1"/>
  <c r="Q64" i="1" s="1"/>
  <c r="BP63" i="1"/>
  <c r="BO63" i="1"/>
  <c r="AQ63" i="1"/>
  <c r="AA63" i="1"/>
  <c r="Y63" i="1"/>
  <c r="X63" i="1"/>
  <c r="Q63" i="1" s="1"/>
  <c r="S63" i="1"/>
  <c r="R63" i="1"/>
  <c r="M63" i="1"/>
  <c r="AX63" i="1" s="1"/>
  <c r="BP62" i="1"/>
  <c r="BO62" i="1"/>
  <c r="AQ62" i="1"/>
  <c r="AA62" i="1"/>
  <c r="Y62" i="1"/>
  <c r="X62" i="1"/>
  <c r="R62" i="1"/>
  <c r="S62" i="1" s="1"/>
  <c r="Q62" i="1"/>
  <c r="BP61" i="1"/>
  <c r="BO61" i="1"/>
  <c r="AX61" i="1"/>
  <c r="AQ61" i="1"/>
  <c r="AA61" i="1"/>
  <c r="Y61" i="1"/>
  <c r="X61" i="1"/>
  <c r="Q61" i="1"/>
  <c r="M61" i="1"/>
  <c r="BP60" i="1"/>
  <c r="BO60" i="1"/>
  <c r="AQ60" i="1"/>
  <c r="AA60" i="1"/>
  <c r="Y60" i="1"/>
  <c r="X60" i="1"/>
  <c r="R60" i="1"/>
  <c r="Q60" i="1"/>
  <c r="BP59" i="1"/>
  <c r="BO59" i="1"/>
  <c r="AQ59" i="1"/>
  <c r="AA59" i="1"/>
  <c r="Y59" i="1"/>
  <c r="X59" i="1"/>
  <c r="Q59" i="1" s="1"/>
  <c r="BP58" i="1"/>
  <c r="BO58" i="1"/>
  <c r="AQ58" i="1"/>
  <c r="AA58" i="1"/>
  <c r="Y58" i="1"/>
  <c r="X58" i="1"/>
  <c r="Q58" i="1"/>
  <c r="M58" i="1" s="1"/>
  <c r="AX58" i="1" s="1"/>
  <c r="BP57" i="1"/>
  <c r="BO57" i="1"/>
  <c r="AQ57" i="1"/>
  <c r="AA57" i="1"/>
  <c r="Y57" i="1"/>
  <c r="X57" i="1"/>
  <c r="Q57" i="1"/>
  <c r="BP56" i="1"/>
  <c r="BO56" i="1"/>
  <c r="AQ56" i="1"/>
  <c r="AA56" i="1"/>
  <c r="Y56" i="1"/>
  <c r="X56" i="1"/>
  <c r="Q56" i="1" s="1"/>
  <c r="R56" i="1" s="1"/>
  <c r="BP55" i="1"/>
  <c r="BO55" i="1"/>
  <c r="AQ55" i="1"/>
  <c r="AA55" i="1"/>
  <c r="Y55" i="1"/>
  <c r="X55" i="1"/>
  <c r="Q55" i="1"/>
  <c r="R55" i="1" s="1"/>
  <c r="BP54" i="1"/>
  <c r="BO54" i="1"/>
  <c r="AQ54" i="1"/>
  <c r="AA54" i="1"/>
  <c r="Y54" i="1"/>
  <c r="X54" i="1"/>
  <c r="Q54" i="1" s="1"/>
  <c r="M54" i="1" s="1"/>
  <c r="AX54" i="1" s="1"/>
  <c r="S54" i="1"/>
  <c r="R54" i="1"/>
  <c r="BP53" i="1"/>
  <c r="BO53" i="1"/>
  <c r="AQ53" i="1"/>
  <c r="AA53" i="1"/>
  <c r="Y53" i="1"/>
  <c r="X53" i="1"/>
  <c r="S53" i="1"/>
  <c r="R53" i="1"/>
  <c r="Q53" i="1"/>
  <c r="M53" i="1" s="1"/>
  <c r="AX53" i="1" s="1"/>
  <c r="BP52" i="1"/>
  <c r="BO52" i="1"/>
  <c r="AQ52" i="1"/>
  <c r="AA52" i="1"/>
  <c r="Y52" i="1"/>
  <c r="R52" i="1" s="1"/>
  <c r="X52" i="1"/>
  <c r="Q52" i="1"/>
  <c r="BP51" i="1"/>
  <c r="BO51" i="1"/>
  <c r="AQ51" i="1"/>
  <c r="AA51" i="1"/>
  <c r="Y51" i="1"/>
  <c r="X51" i="1"/>
  <c r="Q51" i="1" s="1"/>
  <c r="BP50" i="1"/>
  <c r="BO50" i="1"/>
  <c r="AQ50" i="1"/>
  <c r="AA50" i="1"/>
  <c r="Y50" i="1"/>
  <c r="X50" i="1"/>
  <c r="Q50" i="1" s="1"/>
  <c r="M50" i="1" s="1"/>
  <c r="AX50" i="1" s="1"/>
  <c r="S50" i="1"/>
  <c r="R50" i="1"/>
  <c r="BP49" i="1"/>
  <c r="BO49" i="1"/>
  <c r="AQ49" i="1"/>
  <c r="AA49" i="1"/>
  <c r="Y49" i="1"/>
  <c r="X49" i="1"/>
  <c r="S49" i="1"/>
  <c r="R49" i="1"/>
  <c r="Q49" i="1"/>
  <c r="BP48" i="1"/>
  <c r="BO48" i="1"/>
  <c r="AQ48" i="1"/>
  <c r="AA48" i="1"/>
  <c r="Y48" i="1"/>
  <c r="X48" i="1"/>
  <c r="Q48" i="1"/>
  <c r="BP47" i="1"/>
  <c r="BO47" i="1"/>
  <c r="AQ47" i="1"/>
  <c r="AA47" i="1"/>
  <c r="Y47" i="1"/>
  <c r="X47" i="1"/>
  <c r="Q47" i="1" s="1"/>
  <c r="BP46" i="1"/>
  <c r="BO46" i="1"/>
  <c r="AQ46" i="1"/>
  <c r="AA46" i="1"/>
  <c r="Y46" i="1"/>
  <c r="X46" i="1"/>
  <c r="Q46" i="1" s="1"/>
  <c r="S46" i="1" s="1"/>
  <c r="R46" i="1"/>
  <c r="M46" i="1"/>
  <c r="AX46" i="1" s="1"/>
  <c r="BP45" i="1"/>
  <c r="BO45" i="1"/>
  <c r="AX45" i="1"/>
  <c r="AQ45" i="1"/>
  <c r="AA45" i="1"/>
  <c r="Y45" i="1"/>
  <c r="X45" i="1"/>
  <c r="S45" i="1"/>
  <c r="R45" i="1"/>
  <c r="Q45" i="1"/>
  <c r="M45" i="1" s="1"/>
  <c r="BP44" i="1"/>
  <c r="BO44" i="1"/>
  <c r="AQ44" i="1"/>
  <c r="AA44" i="1"/>
  <c r="Y44" i="1"/>
  <c r="X44" i="1"/>
  <c r="Q44" i="1"/>
  <c r="BP43" i="1"/>
  <c r="BO43" i="1"/>
  <c r="AQ43" i="1"/>
  <c r="AA43" i="1"/>
  <c r="Y43" i="1"/>
  <c r="S43" i="1" s="1"/>
  <c r="X43" i="1"/>
  <c r="Q43" i="1" s="1"/>
  <c r="M43" i="1"/>
  <c r="AX43" i="1" s="1"/>
  <c r="BP42" i="1"/>
  <c r="BO42" i="1"/>
  <c r="AQ42" i="1"/>
  <c r="AA42" i="1"/>
  <c r="Y42" i="1"/>
  <c r="X42" i="1"/>
  <c r="S42" i="1"/>
  <c r="R42" i="1"/>
  <c r="Q42" i="1"/>
  <c r="BP41" i="1"/>
  <c r="BO41" i="1"/>
  <c r="AQ41" i="1"/>
  <c r="AA41" i="1"/>
  <c r="Y41" i="1"/>
  <c r="X41" i="1"/>
  <c r="Q41" i="1"/>
  <c r="R41" i="1" s="1"/>
  <c r="M41" i="1"/>
  <c r="AX41" i="1" s="1"/>
  <c r="BP40" i="1"/>
  <c r="BO40" i="1"/>
  <c r="AQ40" i="1"/>
  <c r="AA40" i="1"/>
  <c r="Y40" i="1"/>
  <c r="X40" i="1"/>
  <c r="Q40" i="1" s="1"/>
  <c r="M40" i="1" s="1"/>
  <c r="AX40" i="1" s="1"/>
  <c r="S40" i="1"/>
  <c r="R40" i="1"/>
  <c r="BP39" i="1"/>
  <c r="BO39" i="1"/>
  <c r="AQ39" i="1"/>
  <c r="AA39" i="1"/>
  <c r="Y39" i="1"/>
  <c r="X39" i="1"/>
  <c r="S39" i="1"/>
  <c r="R39" i="1"/>
  <c r="Q39" i="1"/>
  <c r="BP38" i="1"/>
  <c r="BO38" i="1"/>
  <c r="AQ38" i="1"/>
  <c r="AA38" i="1"/>
  <c r="Y38" i="1"/>
  <c r="S38" i="1" s="1"/>
  <c r="X38" i="1"/>
  <c r="R38" i="1"/>
  <c r="Q38" i="1"/>
  <c r="BP37" i="1"/>
  <c r="BO37" i="1"/>
  <c r="AQ37" i="1"/>
  <c r="AA37" i="1"/>
  <c r="Y37" i="1"/>
  <c r="X37" i="1"/>
  <c r="Q37" i="1"/>
  <c r="BP36" i="1"/>
  <c r="BO36" i="1"/>
  <c r="AQ36" i="1"/>
  <c r="AA36" i="1"/>
  <c r="Y36" i="1"/>
  <c r="X36" i="1"/>
  <c r="Q36" i="1" s="1"/>
  <c r="M36" i="1" s="1"/>
  <c r="AX36" i="1" s="1"/>
  <c r="S36" i="1"/>
  <c r="R36" i="1"/>
  <c r="BP35" i="1"/>
  <c r="BO35" i="1"/>
  <c r="AQ35" i="1"/>
  <c r="AA35" i="1"/>
  <c r="Y35" i="1"/>
  <c r="X35" i="1"/>
  <c r="S35" i="1"/>
  <c r="R35" i="1"/>
  <c r="Q35" i="1"/>
  <c r="BP34" i="1"/>
  <c r="BO34" i="1"/>
  <c r="AQ34" i="1"/>
  <c r="AA34" i="1"/>
  <c r="Y34" i="1"/>
  <c r="X34" i="1"/>
  <c r="R34" i="1"/>
  <c r="Q34" i="1"/>
  <c r="BP33" i="1"/>
  <c r="BO33" i="1"/>
  <c r="AQ33" i="1"/>
  <c r="AA33" i="1"/>
  <c r="Y33" i="1"/>
  <c r="X33" i="1"/>
  <c r="Q33" i="1"/>
  <c r="BP32" i="1"/>
  <c r="BO32" i="1"/>
  <c r="AQ32" i="1"/>
  <c r="AA32" i="1"/>
  <c r="Y32" i="1"/>
  <c r="X32" i="1"/>
  <c r="Q32" i="1" s="1"/>
  <c r="S32" i="1"/>
  <c r="M32" i="1" s="1"/>
  <c r="AX32" i="1" s="1"/>
  <c r="R32" i="1"/>
  <c r="BP31" i="1"/>
  <c r="BO31" i="1"/>
  <c r="AQ31" i="1"/>
  <c r="AA31" i="1"/>
  <c r="Y31" i="1"/>
  <c r="X31" i="1"/>
  <c r="R31" i="1"/>
  <c r="S31" i="1" s="1"/>
  <c r="Q31" i="1"/>
  <c r="BP30" i="1"/>
  <c r="BO30" i="1"/>
  <c r="AQ30" i="1"/>
  <c r="AA30" i="1"/>
  <c r="Y30" i="1"/>
  <c r="S30" i="1" s="1"/>
  <c r="X30" i="1"/>
  <c r="Q30" i="1"/>
  <c r="M30" i="1" s="1"/>
  <c r="AX30" i="1" s="1"/>
  <c r="BP29" i="1"/>
  <c r="BO29" i="1"/>
  <c r="AQ29" i="1"/>
  <c r="AA29" i="1"/>
  <c r="Y29" i="1"/>
  <c r="X29" i="1"/>
  <c r="Q29" i="1" s="1"/>
  <c r="M29" i="1" s="1"/>
  <c r="AX29" i="1" s="1"/>
  <c r="S29" i="1"/>
  <c r="BP28" i="1"/>
  <c r="BO28" i="1"/>
  <c r="AQ28" i="1"/>
  <c r="AA28" i="1"/>
  <c r="Y28" i="1"/>
  <c r="S28" i="1" s="1"/>
  <c r="X28" i="1"/>
  <c r="Q28" i="1"/>
  <c r="M28" i="1" s="1"/>
  <c r="AX28" i="1" s="1"/>
  <c r="BP27" i="1"/>
  <c r="BO27" i="1"/>
  <c r="AQ27" i="1"/>
  <c r="AA27" i="1"/>
  <c r="Y27" i="1"/>
  <c r="X27" i="1"/>
  <c r="Q27" i="1" s="1"/>
  <c r="M27" i="1" s="1"/>
  <c r="AX27" i="1" s="1"/>
  <c r="S27" i="1"/>
  <c r="R27" i="1"/>
  <c r="BP26" i="1"/>
  <c r="BO26" i="1"/>
  <c r="AQ26" i="1"/>
  <c r="AA26" i="1"/>
  <c r="Y26" i="1"/>
  <c r="X26" i="1"/>
  <c r="S26" i="1"/>
  <c r="R26" i="1"/>
  <c r="Q26" i="1"/>
  <c r="BP25" i="1"/>
  <c r="BO25" i="1"/>
  <c r="AQ25" i="1"/>
  <c r="AA25" i="1"/>
  <c r="Y25" i="1"/>
  <c r="S25" i="1" s="1"/>
  <c r="X25" i="1"/>
  <c r="Q25" i="1"/>
  <c r="M25" i="1" s="1"/>
  <c r="AX25" i="1" s="1"/>
  <c r="BP24" i="1"/>
  <c r="BO24" i="1"/>
  <c r="AQ24" i="1"/>
  <c r="AA24" i="1"/>
  <c r="Y24" i="1"/>
  <c r="X24" i="1"/>
  <c r="Q24" i="1" s="1"/>
  <c r="R24" i="1" s="1"/>
  <c r="BP23" i="1"/>
  <c r="BO23" i="1"/>
  <c r="AQ23" i="1"/>
  <c r="AA23" i="1"/>
  <c r="Y23" i="1"/>
  <c r="X23" i="1"/>
  <c r="R23" i="1"/>
  <c r="Q23" i="1"/>
  <c r="BP22" i="1"/>
  <c r="BO22" i="1"/>
  <c r="AQ22" i="1"/>
  <c r="AA22" i="1"/>
  <c r="Y22" i="1"/>
  <c r="X22" i="1"/>
  <c r="Q22" i="1"/>
  <c r="BP21" i="1"/>
  <c r="BO21" i="1"/>
  <c r="AQ21" i="1"/>
  <c r="AA21" i="1"/>
  <c r="Y21" i="1"/>
  <c r="X21" i="1"/>
  <c r="Q21" i="1" s="1"/>
  <c r="M21" i="1" s="1"/>
  <c r="AX21" i="1" s="1"/>
  <c r="R21" i="1"/>
  <c r="BP20" i="1"/>
  <c r="BO20" i="1"/>
  <c r="AQ20" i="1"/>
  <c r="AA20" i="1"/>
  <c r="Y20" i="1"/>
  <c r="X20" i="1"/>
  <c r="S20" i="1"/>
  <c r="R20" i="1"/>
  <c r="Q20" i="1"/>
  <c r="BP19" i="1"/>
  <c r="BO19" i="1"/>
  <c r="AQ19" i="1"/>
  <c r="AA19" i="1"/>
  <c r="Y19" i="1"/>
  <c r="S19" i="1" s="1"/>
  <c r="X19" i="1"/>
  <c r="R19" i="1"/>
  <c r="Q19" i="1"/>
  <c r="BP18" i="1"/>
  <c r="BO18" i="1"/>
  <c r="AQ18" i="1"/>
  <c r="AA18" i="1"/>
  <c r="Y18" i="1"/>
  <c r="X18" i="1"/>
  <c r="Q18" i="1"/>
  <c r="BP17" i="1"/>
  <c r="BO17" i="1"/>
  <c r="AS17" i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7" i="1" s="1"/>
  <c r="AS68" i="1" s="1"/>
  <c r="AS69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422" i="1" s="1"/>
  <c r="AS626" i="1" s="1"/>
  <c r="AS113" i="1" s="1"/>
  <c r="AS114" i="1" s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S139" i="1" s="1"/>
  <c r="AS140" i="1" s="1"/>
  <c r="AS141" i="1" s="1"/>
  <c r="AS142" i="1" s="1"/>
  <c r="AS143" i="1" s="1"/>
  <c r="AS144" i="1" s="1"/>
  <c r="AS145" i="1" s="1"/>
  <c r="AS146" i="1" s="1"/>
  <c r="AS148" i="1" s="1"/>
  <c r="AS149" i="1" s="1"/>
  <c r="AS150" i="1" s="1"/>
  <c r="AQ17" i="1"/>
  <c r="AA17" i="1"/>
  <c r="Y17" i="1"/>
  <c r="X17" i="1"/>
  <c r="Q17" i="1" s="1"/>
  <c r="M17" i="1" s="1"/>
  <c r="AX17" i="1" s="1"/>
  <c r="S17" i="1"/>
  <c r="R17" i="1"/>
  <c r="BP16" i="1"/>
  <c r="BO16" i="1"/>
  <c r="AQ16" i="1"/>
  <c r="AA16" i="1"/>
  <c r="Y16" i="1"/>
  <c r="X16" i="1"/>
  <c r="S16" i="1"/>
  <c r="R16" i="1"/>
  <c r="Q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BP15" i="1"/>
  <c r="BO15" i="1"/>
  <c r="AT15" i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7" i="1" s="1"/>
  <c r="AT68" i="1" s="1"/>
  <c r="AT69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6" i="1" s="1"/>
  <c r="AT97" i="1" s="1"/>
  <c r="AT98" i="1" s="1"/>
  <c r="AT99" i="1" s="1"/>
  <c r="AT100" i="1" s="1"/>
  <c r="AT101" i="1" s="1"/>
  <c r="AT102" i="1" s="1"/>
  <c r="AT103" i="1" s="1"/>
  <c r="AT104" i="1" s="1"/>
  <c r="AT105" i="1" s="1"/>
  <c r="AT106" i="1" s="1"/>
  <c r="AT107" i="1" s="1"/>
  <c r="AT108" i="1" s="1"/>
  <c r="AT109" i="1" s="1"/>
  <c r="AT110" i="1" s="1"/>
  <c r="AT422" i="1" s="1"/>
  <c r="AT626" i="1" s="1"/>
  <c r="AT113" i="1" s="1"/>
  <c r="AT114" i="1" s="1"/>
  <c r="AT115" i="1" s="1"/>
  <c r="AT116" i="1" s="1"/>
  <c r="AT117" i="1" s="1"/>
  <c r="AT118" i="1" s="1"/>
  <c r="AT119" i="1" s="1"/>
  <c r="AT120" i="1" s="1"/>
  <c r="AT121" i="1" s="1"/>
  <c r="AT122" i="1" s="1"/>
  <c r="AT123" i="1" s="1"/>
  <c r="AT124" i="1" s="1"/>
  <c r="AT125" i="1" s="1"/>
  <c r="AT126" i="1" s="1"/>
  <c r="AT127" i="1" s="1"/>
  <c r="AT128" i="1" s="1"/>
  <c r="AT129" i="1" s="1"/>
  <c r="AT130" i="1" s="1"/>
  <c r="AT131" i="1" s="1"/>
  <c r="AT132" i="1" s="1"/>
  <c r="AT133" i="1" s="1"/>
  <c r="AT134" i="1" s="1"/>
  <c r="AT135" i="1" s="1"/>
  <c r="AT136" i="1" s="1"/>
  <c r="AT137" i="1" s="1"/>
  <c r="AT138" i="1" s="1"/>
  <c r="AT139" i="1" s="1"/>
  <c r="AT140" i="1" s="1"/>
  <c r="AT141" i="1" s="1"/>
  <c r="AT142" i="1" s="1"/>
  <c r="AT143" i="1" s="1"/>
  <c r="AT144" i="1" s="1"/>
  <c r="AT145" i="1" s="1"/>
  <c r="AT146" i="1" s="1"/>
  <c r="AT148" i="1" s="1"/>
  <c r="AT149" i="1" s="1"/>
  <c r="AT150" i="1" s="1"/>
  <c r="AQ15" i="1"/>
  <c r="AA15" i="1"/>
  <c r="Y15" i="1"/>
  <c r="S15" i="1" s="1"/>
  <c r="X15" i="1"/>
  <c r="R15" i="1"/>
  <c r="Q15" i="1"/>
  <c r="A15" i="1"/>
  <c r="BP14" i="1"/>
  <c r="BO14" i="1"/>
  <c r="AT14" i="1"/>
  <c r="AS14" i="1"/>
  <c r="AS15" i="1" s="1"/>
  <c r="AS16" i="1" s="1"/>
  <c r="AQ14" i="1"/>
  <c r="AQ12" i="1" s="1"/>
  <c r="AA14" i="1"/>
  <c r="Y14" i="1"/>
  <c r="X14" i="1"/>
  <c r="Q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A14" i="1"/>
  <c r="BP13" i="1"/>
  <c r="BO13" i="1"/>
  <c r="AQ13" i="1"/>
  <c r="AA13" i="1"/>
  <c r="Y13" i="1"/>
  <c r="R13" i="1" s="1"/>
  <c r="X13" i="1"/>
  <c r="Q13" i="1"/>
  <c r="BN12" i="1"/>
  <c r="BM12" i="1"/>
  <c r="BL12" i="1"/>
  <c r="BL11" i="1" s="1"/>
  <c r="BK12" i="1"/>
  <c r="BJ12" i="1"/>
  <c r="BI12" i="1"/>
  <c r="BI11" i="1" s="1"/>
  <c r="BH12" i="1"/>
  <c r="BH11" i="1" s="1"/>
  <c r="BG12" i="1"/>
  <c r="BF12" i="1"/>
  <c r="BE12" i="1"/>
  <c r="BE11" i="1" s="1"/>
  <c r="BD12" i="1"/>
  <c r="BD11" i="1" s="1"/>
  <c r="BC12" i="1"/>
  <c r="BB12" i="1"/>
  <c r="BA12" i="1"/>
  <c r="AZ12" i="1"/>
  <c r="AZ11" i="1" s="1"/>
  <c r="AP12" i="1"/>
  <c r="AO12" i="1"/>
  <c r="AO11" i="1" s="1"/>
  <c r="AN12" i="1"/>
  <c r="AN11" i="1" s="1"/>
  <c r="AM12" i="1"/>
  <c r="AL12" i="1"/>
  <c r="AK12" i="1"/>
  <c r="AK11" i="1" s="1"/>
  <c r="AJ12" i="1"/>
  <c r="AJ11" i="1" s="1"/>
  <c r="AI12" i="1"/>
  <c r="AH12" i="1"/>
  <c r="AG12" i="1"/>
  <c r="AG11" i="1" s="1"/>
  <c r="AF12" i="1"/>
  <c r="AF11" i="1" s="1"/>
  <c r="AE12" i="1"/>
  <c r="AD12" i="1"/>
  <c r="AC12" i="1"/>
  <c r="AC11" i="1" s="1"/>
  <c r="AB12" i="1"/>
  <c r="AB11" i="1" s="1"/>
  <c r="W12" i="1"/>
  <c r="U12" i="1"/>
  <c r="T12" i="1"/>
  <c r="T11" i="1" s="1"/>
  <c r="P12" i="1"/>
  <c r="P11" i="1" s="1"/>
  <c r="O12" i="1"/>
  <c r="O11" i="1" s="1"/>
  <c r="N12" i="1"/>
  <c r="L12" i="1"/>
  <c r="L11" i="1" s="1"/>
  <c r="K12" i="1"/>
  <c r="K11" i="1" s="1"/>
  <c r="J12" i="1"/>
  <c r="I12" i="1"/>
  <c r="BN11" i="1"/>
  <c r="BM11" i="1"/>
  <c r="BK11" i="1"/>
  <c r="BJ11" i="1"/>
  <c r="BG11" i="1"/>
  <c r="BF11" i="1"/>
  <c r="BC11" i="1"/>
  <c r="BB11" i="1"/>
  <c r="BA11" i="1"/>
  <c r="AP11" i="1"/>
  <c r="AM11" i="1"/>
  <c r="AL11" i="1"/>
  <c r="AI11" i="1"/>
  <c r="AH11" i="1"/>
  <c r="AE11" i="1"/>
  <c r="AD11" i="1"/>
  <c r="U11" i="1"/>
  <c r="N11" i="1"/>
  <c r="J11" i="1"/>
  <c r="I11" i="1"/>
  <c r="M14" i="1" l="1"/>
  <c r="AX14" i="1" s="1"/>
  <c r="AT423" i="1"/>
  <c r="AT421" i="1" s="1"/>
  <c r="AT155" i="1"/>
  <c r="AT156" i="1" s="1"/>
  <c r="AS155" i="1"/>
  <c r="AS156" i="1" s="1"/>
  <c r="AS423" i="1"/>
  <c r="AS421" i="1" s="1"/>
  <c r="Y12" i="1"/>
  <c r="S14" i="1"/>
  <c r="R14" i="1"/>
  <c r="R12" i="1" s="1"/>
  <c r="M15" i="1"/>
  <c r="AX15" i="1" s="1"/>
  <c r="M16" i="1"/>
  <c r="AX16" i="1" s="1"/>
  <c r="S18" i="1"/>
  <c r="R18" i="1"/>
  <c r="M18" i="1" s="1"/>
  <c r="AX18" i="1" s="1"/>
  <c r="M19" i="1"/>
  <c r="AX19" i="1" s="1"/>
  <c r="M20" i="1"/>
  <c r="AX20" i="1" s="1"/>
  <c r="R22" i="1"/>
  <c r="S22" i="1" s="1"/>
  <c r="M22" i="1" s="1"/>
  <c r="AX22" i="1" s="1"/>
  <c r="M26" i="1"/>
  <c r="AX26" i="1" s="1"/>
  <c r="M42" i="1"/>
  <c r="AX42" i="1" s="1"/>
  <c r="M49" i="1"/>
  <c r="AX49" i="1" s="1"/>
  <c r="S57" i="1"/>
  <c r="R57" i="1"/>
  <c r="S13" i="1"/>
  <c r="S12" i="1" s="1"/>
  <c r="S21" i="1"/>
  <c r="M24" i="1"/>
  <c r="AX24" i="1" s="1"/>
  <c r="M31" i="1"/>
  <c r="AX31" i="1" s="1"/>
  <c r="S33" i="1"/>
  <c r="R33" i="1"/>
  <c r="M33" i="1" s="1"/>
  <c r="AX33" i="1" s="1"/>
  <c r="M35" i="1"/>
  <c r="AX35" i="1" s="1"/>
  <c r="M38" i="1"/>
  <c r="AX38" i="1" s="1"/>
  <c r="S47" i="1"/>
  <c r="R47" i="1"/>
  <c r="M47" i="1" s="1"/>
  <c r="AX47" i="1" s="1"/>
  <c r="S44" i="1"/>
  <c r="R44" i="1"/>
  <c r="M44" i="1" s="1"/>
  <c r="AX44" i="1" s="1"/>
  <c r="M57" i="1"/>
  <c r="AX57" i="1" s="1"/>
  <c r="X12" i="1"/>
  <c r="Q12" i="1"/>
  <c r="AA12" i="1"/>
  <c r="S23" i="1"/>
  <c r="M23" i="1" s="1"/>
  <c r="AX23" i="1" s="1"/>
  <c r="S37" i="1"/>
  <c r="R37" i="1"/>
  <c r="M37" i="1" s="1"/>
  <c r="AX37" i="1" s="1"/>
  <c r="M39" i="1"/>
  <c r="AX39" i="1" s="1"/>
  <c r="R48" i="1"/>
  <c r="S51" i="1"/>
  <c r="R51" i="1"/>
  <c r="M51" i="1" s="1"/>
  <c r="AX51" i="1" s="1"/>
  <c r="R74" i="1"/>
  <c r="M74" i="1" s="1"/>
  <c r="AX74" i="1" s="1"/>
  <c r="R116" i="1"/>
  <c r="M116" i="1" s="1"/>
  <c r="AX116" i="1" s="1"/>
  <c r="R125" i="1"/>
  <c r="M125" i="1" s="1"/>
  <c r="AX125" i="1" s="1"/>
  <c r="R127" i="1"/>
  <c r="M127" i="1"/>
  <c r="AX127" i="1" s="1"/>
  <c r="R154" i="1"/>
  <c r="M154" i="1"/>
  <c r="AX154" i="1" s="1"/>
  <c r="M157" i="1"/>
  <c r="AX157" i="1" s="1"/>
  <c r="R160" i="1"/>
  <c r="M160" i="1" s="1"/>
  <c r="AX160" i="1" s="1"/>
  <c r="R165" i="1"/>
  <c r="M165" i="1" s="1"/>
  <c r="AX165" i="1" s="1"/>
  <c r="S171" i="1"/>
  <c r="R171" i="1"/>
  <c r="S257" i="1"/>
  <c r="R257" i="1"/>
  <c r="S265" i="1"/>
  <c r="R265" i="1"/>
  <c r="R307" i="1"/>
  <c r="M307" i="1" s="1"/>
  <c r="AX307" i="1" s="1"/>
  <c r="M340" i="1"/>
  <c r="AX340" i="1" s="1"/>
  <c r="R340" i="1"/>
  <c r="R355" i="1"/>
  <c r="M355" i="1" s="1"/>
  <c r="AX355" i="1" s="1"/>
  <c r="S394" i="1"/>
  <c r="M394" i="1"/>
  <c r="AX394" i="1" s="1"/>
  <c r="R421" i="1"/>
  <c r="S421" i="1" s="1"/>
  <c r="M421" i="1" s="1"/>
  <c r="AX421" i="1" s="1"/>
  <c r="S577" i="1"/>
  <c r="R577" i="1"/>
  <c r="E506" i="2"/>
  <c r="BP504" i="1" s="1"/>
  <c r="BP510" i="1"/>
  <c r="S34" i="1"/>
  <c r="M34" i="1" s="1"/>
  <c r="AX34" i="1" s="1"/>
  <c r="M55" i="1"/>
  <c r="AX55" i="1" s="1"/>
  <c r="M62" i="1"/>
  <c r="AX62" i="1" s="1"/>
  <c r="S64" i="1"/>
  <c r="R64" i="1"/>
  <c r="M64" i="1" s="1"/>
  <c r="AX64" i="1" s="1"/>
  <c r="M65" i="1"/>
  <c r="AX65" i="1" s="1"/>
  <c r="R67" i="1"/>
  <c r="M67" i="1" s="1"/>
  <c r="AX67" i="1" s="1"/>
  <c r="M70" i="1"/>
  <c r="AX70" i="1" s="1"/>
  <c r="M72" i="1"/>
  <c r="AX72" i="1" s="1"/>
  <c r="M77" i="1"/>
  <c r="AX77" i="1" s="1"/>
  <c r="S79" i="1"/>
  <c r="R79" i="1"/>
  <c r="M79" i="1" s="1"/>
  <c r="AX79" i="1" s="1"/>
  <c r="M81" i="1"/>
  <c r="AX81" i="1" s="1"/>
  <c r="M91" i="1"/>
  <c r="AX91" i="1" s="1"/>
  <c r="BP95" i="1"/>
  <c r="AY12" i="1"/>
  <c r="AY11" i="1" s="1"/>
  <c r="R115" i="1"/>
  <c r="M115" i="1"/>
  <c r="AX115" i="1" s="1"/>
  <c r="M124" i="1"/>
  <c r="AX124" i="1" s="1"/>
  <c r="M130" i="1"/>
  <c r="AX130" i="1" s="1"/>
  <c r="R132" i="1"/>
  <c r="S132" i="1" s="1"/>
  <c r="M134" i="1"/>
  <c r="AX134" i="1" s="1"/>
  <c r="S134" i="1"/>
  <c r="M143" i="1"/>
  <c r="AX143" i="1" s="1"/>
  <c r="R143" i="1"/>
  <c r="S157" i="1"/>
  <c r="R157" i="1"/>
  <c r="R169" i="1"/>
  <c r="M169" i="1" s="1"/>
  <c r="AX169" i="1" s="1"/>
  <c r="R258" i="1"/>
  <c r="M258" i="1" s="1"/>
  <c r="AX258" i="1" s="1"/>
  <c r="M287" i="1"/>
  <c r="AX287" i="1" s="1"/>
  <c r="M296" i="1"/>
  <c r="AX296" i="1" s="1"/>
  <c r="R309" i="1"/>
  <c r="M309" i="1" s="1"/>
  <c r="AX309" i="1" s="1"/>
  <c r="R321" i="1"/>
  <c r="M321" i="1"/>
  <c r="AX321" i="1" s="1"/>
  <c r="M342" i="1"/>
  <c r="AX342" i="1" s="1"/>
  <c r="R342" i="1"/>
  <c r="R349" i="1"/>
  <c r="M349" i="1" s="1"/>
  <c r="AX349" i="1" s="1"/>
  <c r="R352" i="1"/>
  <c r="M352" i="1" s="1"/>
  <c r="AX352" i="1" s="1"/>
  <c r="S353" i="1"/>
  <c r="M353" i="1"/>
  <c r="AX353" i="1" s="1"/>
  <c r="M359" i="1"/>
  <c r="AX359" i="1" s="1"/>
  <c r="R359" i="1"/>
  <c r="S476" i="1"/>
  <c r="R476" i="1"/>
  <c r="M476" i="1" s="1"/>
  <c r="AX476" i="1" s="1"/>
  <c r="M716" i="1"/>
  <c r="AX716" i="1" s="1"/>
  <c r="R716" i="1"/>
  <c r="M56" i="1"/>
  <c r="AX56" i="1" s="1"/>
  <c r="M71" i="1"/>
  <c r="AX71" i="1" s="1"/>
  <c r="S73" i="1"/>
  <c r="M73" i="1" s="1"/>
  <c r="AX73" i="1" s="1"/>
  <c r="R80" i="1"/>
  <c r="S80" i="1" s="1"/>
  <c r="M113" i="1"/>
  <c r="AX113" i="1" s="1"/>
  <c r="S113" i="1"/>
  <c r="R142" i="1"/>
  <c r="M142" i="1" s="1"/>
  <c r="AX142" i="1" s="1"/>
  <c r="R163" i="1"/>
  <c r="M163" i="1" s="1"/>
  <c r="AX163" i="1" s="1"/>
  <c r="S176" i="1"/>
  <c r="M176" i="1" s="1"/>
  <c r="AX176" i="1" s="1"/>
  <c r="M270" i="1"/>
  <c r="AX270" i="1" s="1"/>
  <c r="S270" i="1"/>
  <c r="S273" i="1"/>
  <c r="R273" i="1"/>
  <c r="M273" i="1" s="1"/>
  <c r="AX273" i="1" s="1"/>
  <c r="S287" i="1"/>
  <c r="R287" i="1"/>
  <c r="S303" i="1"/>
  <c r="M303" i="1" s="1"/>
  <c r="AX303" i="1" s="1"/>
  <c r="M311" i="1"/>
  <c r="AX311" i="1" s="1"/>
  <c r="R311" i="1"/>
  <c r="R324" i="1"/>
  <c r="M324" i="1" s="1"/>
  <c r="AX324" i="1" s="1"/>
  <c r="R329" i="1"/>
  <c r="M329" i="1" s="1"/>
  <c r="AX329" i="1" s="1"/>
  <c r="S347" i="1"/>
  <c r="R347" i="1"/>
  <c r="S450" i="1"/>
  <c r="R450" i="1"/>
  <c r="M467" i="1"/>
  <c r="AX467" i="1" s="1"/>
  <c r="S467" i="1"/>
  <c r="S499" i="1"/>
  <c r="R499" i="1"/>
  <c r="S52" i="1"/>
  <c r="M52" i="1" s="1"/>
  <c r="AX52" i="1" s="1"/>
  <c r="R59" i="1"/>
  <c r="M60" i="1"/>
  <c r="AX60" i="1" s="1"/>
  <c r="S92" i="1"/>
  <c r="R92" i="1"/>
  <c r="M92" i="1" s="1"/>
  <c r="AX92" i="1" s="1"/>
  <c r="M98" i="1"/>
  <c r="AX98" i="1" s="1"/>
  <c r="M103" i="1"/>
  <c r="AX103" i="1" s="1"/>
  <c r="R105" i="1"/>
  <c r="M105" i="1"/>
  <c r="AX105" i="1" s="1"/>
  <c r="R111" i="1"/>
  <c r="M111" i="1" s="1"/>
  <c r="AX111" i="1" s="1"/>
  <c r="M114" i="1"/>
  <c r="AX114" i="1" s="1"/>
  <c r="R119" i="1"/>
  <c r="M119" i="1" s="1"/>
  <c r="AX119" i="1" s="1"/>
  <c r="M126" i="1"/>
  <c r="AX126" i="1" s="1"/>
  <c r="R126" i="1"/>
  <c r="S141" i="1"/>
  <c r="M141" i="1" s="1"/>
  <c r="AX141" i="1" s="1"/>
  <c r="M171" i="1"/>
  <c r="AX171" i="1" s="1"/>
  <c r="R188" i="1"/>
  <c r="M188" i="1"/>
  <c r="AX188" i="1" s="1"/>
  <c r="S193" i="1"/>
  <c r="R193" i="1"/>
  <c r="R200" i="1"/>
  <c r="S200" i="1" s="1"/>
  <c r="M265" i="1"/>
  <c r="AX265" i="1" s="1"/>
  <c r="S295" i="1"/>
  <c r="R295" i="1"/>
  <c r="R318" i="1"/>
  <c r="M318" i="1" s="1"/>
  <c r="AX318" i="1" s="1"/>
  <c r="S327" i="1"/>
  <c r="R327" i="1"/>
  <c r="M327" i="1" s="1"/>
  <c r="AX327" i="1" s="1"/>
  <c r="M336" i="1"/>
  <c r="AX336" i="1" s="1"/>
  <c r="R336" i="1"/>
  <c r="S452" i="1"/>
  <c r="R452" i="1"/>
  <c r="R473" i="1"/>
  <c r="M473" i="1" s="1"/>
  <c r="AX473" i="1" s="1"/>
  <c r="M479" i="1"/>
  <c r="AX479" i="1" s="1"/>
  <c r="M170" i="1"/>
  <c r="AX170" i="1" s="1"/>
  <c r="M187" i="1"/>
  <c r="AX187" i="1" s="1"/>
  <c r="Q199" i="1"/>
  <c r="S230" i="1"/>
  <c r="M230" i="1" s="1"/>
  <c r="AX230" i="1" s="1"/>
  <c r="R230" i="1"/>
  <c r="S236" i="1"/>
  <c r="R236" i="1"/>
  <c r="M236" i="1" s="1"/>
  <c r="AX236" i="1" s="1"/>
  <c r="S238" i="1"/>
  <c r="M238" i="1" s="1"/>
  <c r="AX238" i="1" s="1"/>
  <c r="R238" i="1"/>
  <c r="R240" i="1"/>
  <c r="M257" i="1"/>
  <c r="AX257" i="1" s="1"/>
  <c r="M268" i="1"/>
  <c r="AX268" i="1" s="1"/>
  <c r="S285" i="1"/>
  <c r="R285" i="1"/>
  <c r="M285" i="1" s="1"/>
  <c r="AX285" i="1" s="1"/>
  <c r="M299" i="1"/>
  <c r="AX299" i="1" s="1"/>
  <c r="M335" i="1"/>
  <c r="AX335" i="1" s="1"/>
  <c r="M339" i="1"/>
  <c r="AX339" i="1" s="1"/>
  <c r="M347" i="1"/>
  <c r="AX347" i="1" s="1"/>
  <c r="M354" i="1"/>
  <c r="AX354" i="1" s="1"/>
  <c r="M362" i="1"/>
  <c r="AX362" i="1" s="1"/>
  <c r="M423" i="1"/>
  <c r="AX423" i="1" s="1"/>
  <c r="M445" i="1"/>
  <c r="AX445" i="1" s="1"/>
  <c r="R445" i="1"/>
  <c r="R474" i="1"/>
  <c r="S479" i="1"/>
  <c r="R479" i="1"/>
  <c r="R481" i="1"/>
  <c r="R485" i="1"/>
  <c r="M485" i="1" s="1"/>
  <c r="AX485" i="1" s="1"/>
  <c r="R131" i="1"/>
  <c r="M135" i="1"/>
  <c r="AX135" i="1" s="1"/>
  <c r="M137" i="1"/>
  <c r="AX137" i="1" s="1"/>
  <c r="M138" i="1"/>
  <c r="AX138" i="1" s="1"/>
  <c r="S144" i="1"/>
  <c r="R144" i="1"/>
  <c r="M144" i="1" s="1"/>
  <c r="AX144" i="1" s="1"/>
  <c r="M147" i="1"/>
  <c r="AX147" i="1" s="1"/>
  <c r="M162" i="1"/>
  <c r="AX162" i="1" s="1"/>
  <c r="M164" i="1"/>
  <c r="AX164" i="1" s="1"/>
  <c r="S179" i="1"/>
  <c r="R179" i="1"/>
  <c r="M179" i="1" s="1"/>
  <c r="AX179" i="1" s="1"/>
  <c r="M180" i="1"/>
  <c r="AX180" i="1" s="1"/>
  <c r="M182" i="1"/>
  <c r="AX182" i="1" s="1"/>
  <c r="M184" i="1"/>
  <c r="AX184" i="1" s="1"/>
  <c r="R187" i="1"/>
  <c r="R189" i="1"/>
  <c r="M189" i="1" s="1"/>
  <c r="AX189" i="1" s="1"/>
  <c r="R191" i="1"/>
  <c r="M191" i="1" s="1"/>
  <c r="AX191" i="1" s="1"/>
  <c r="M201" i="1"/>
  <c r="AX201" i="1" s="1"/>
  <c r="AQ199" i="1"/>
  <c r="AQ11" i="1" s="1"/>
  <c r="M212" i="1"/>
  <c r="AX212" i="1" s="1"/>
  <c r="M229" i="1"/>
  <c r="AX229" i="1" s="1"/>
  <c r="M255" i="1"/>
  <c r="AX255" i="1" s="1"/>
  <c r="M260" i="1"/>
  <c r="AX260" i="1" s="1"/>
  <c r="S261" i="1"/>
  <c r="R261" i="1"/>
  <c r="M261" i="1" s="1"/>
  <c r="AX261" i="1" s="1"/>
  <c r="M266" i="1"/>
  <c r="AX266" i="1" s="1"/>
  <c r="S269" i="1"/>
  <c r="R269" i="1"/>
  <c r="M269" i="1" s="1"/>
  <c r="AX269" i="1" s="1"/>
  <c r="M274" i="1"/>
  <c r="AX274" i="1" s="1"/>
  <c r="M276" i="1"/>
  <c r="AX276" i="1" s="1"/>
  <c r="M277" i="1"/>
  <c r="AX277" i="1" s="1"/>
  <c r="M279" i="1"/>
  <c r="AX279" i="1" s="1"/>
  <c r="M280" i="1"/>
  <c r="AX280" i="1" s="1"/>
  <c r="S283" i="1"/>
  <c r="R283" i="1"/>
  <c r="M283" i="1" s="1"/>
  <c r="AX283" i="1" s="1"/>
  <c r="M288" i="1"/>
  <c r="AX288" i="1" s="1"/>
  <c r="R291" i="1"/>
  <c r="S291" i="1" s="1"/>
  <c r="M293" i="1"/>
  <c r="AX293" i="1" s="1"/>
  <c r="M298" i="1"/>
  <c r="AX298" i="1" s="1"/>
  <c r="S313" i="1"/>
  <c r="R313" i="1"/>
  <c r="M313" i="1" s="1"/>
  <c r="AX313" i="1" s="1"/>
  <c r="M315" i="1"/>
  <c r="AX315" i="1" s="1"/>
  <c r="S316" i="1"/>
  <c r="M316" i="1" s="1"/>
  <c r="AX316" i="1" s="1"/>
  <c r="M325" i="1"/>
  <c r="AX325" i="1" s="1"/>
  <c r="M331" i="1"/>
  <c r="AX331" i="1" s="1"/>
  <c r="M332" i="1"/>
  <c r="AX332" i="1" s="1"/>
  <c r="M334" i="1"/>
  <c r="AX334" i="1" s="1"/>
  <c r="M338" i="1"/>
  <c r="AX338" i="1" s="1"/>
  <c r="M357" i="1"/>
  <c r="AX357" i="1" s="1"/>
  <c r="M361" i="1"/>
  <c r="AX361" i="1" s="1"/>
  <c r="S366" i="1"/>
  <c r="M366" i="1" s="1"/>
  <c r="AX366" i="1" s="1"/>
  <c r="R366" i="1"/>
  <c r="M369" i="1"/>
  <c r="AX369" i="1" s="1"/>
  <c r="R371" i="1"/>
  <c r="M371" i="1" s="1"/>
  <c r="AX371" i="1" s="1"/>
  <c r="M373" i="1"/>
  <c r="AX373" i="1" s="1"/>
  <c r="M374" i="1"/>
  <c r="AX374" i="1" s="1"/>
  <c r="M376" i="1"/>
  <c r="AX376" i="1" s="1"/>
  <c r="R383" i="1"/>
  <c r="S383" i="1" s="1"/>
  <c r="M383" i="1" s="1"/>
  <c r="AX383" i="1" s="1"/>
  <c r="M391" i="1"/>
  <c r="AX391" i="1" s="1"/>
  <c r="R391" i="1"/>
  <c r="R424" i="1"/>
  <c r="M424" i="1" s="1"/>
  <c r="AX424" i="1" s="1"/>
  <c r="S425" i="1"/>
  <c r="M425" i="1"/>
  <c r="AX425" i="1" s="1"/>
  <c r="S437" i="1"/>
  <c r="M437" i="1"/>
  <c r="AX437" i="1" s="1"/>
  <c r="M452" i="1"/>
  <c r="AX452" i="1" s="1"/>
  <c r="M457" i="1"/>
  <c r="AX457" i="1" s="1"/>
  <c r="M468" i="1"/>
  <c r="AX468" i="1" s="1"/>
  <c r="M472" i="1"/>
  <c r="AX472" i="1" s="1"/>
  <c r="M475" i="1"/>
  <c r="AX475" i="1" s="1"/>
  <c r="S489" i="1"/>
  <c r="R489" i="1"/>
  <c r="R512" i="1"/>
  <c r="M694" i="1"/>
  <c r="AX694" i="1" s="1"/>
  <c r="S694" i="1"/>
  <c r="M155" i="1"/>
  <c r="AX155" i="1" s="1"/>
  <c r="S186" i="1"/>
  <c r="R186" i="1"/>
  <c r="M186" i="1" s="1"/>
  <c r="AX186" i="1" s="1"/>
  <c r="M193" i="1"/>
  <c r="AX193" i="1" s="1"/>
  <c r="AA199" i="1"/>
  <c r="S204" i="1"/>
  <c r="M204" i="1" s="1"/>
  <c r="AX204" i="1" s="1"/>
  <c r="S219" i="1"/>
  <c r="R232" i="1"/>
  <c r="S234" i="1"/>
  <c r="R234" i="1"/>
  <c r="M234" i="1" s="1"/>
  <c r="AX234" i="1" s="1"/>
  <c r="R242" i="1"/>
  <c r="S250" i="1"/>
  <c r="R250" i="1"/>
  <c r="M250" i="1" s="1"/>
  <c r="AX250" i="1" s="1"/>
  <c r="R252" i="1"/>
  <c r="S254" i="1"/>
  <c r="R254" i="1"/>
  <c r="M254" i="1" s="1"/>
  <c r="AX254" i="1" s="1"/>
  <c r="R263" i="1"/>
  <c r="S271" i="1"/>
  <c r="R271" i="1"/>
  <c r="M271" i="1" s="1"/>
  <c r="AX271" i="1" s="1"/>
  <c r="M295" i="1"/>
  <c r="AX295" i="1" s="1"/>
  <c r="M326" i="1"/>
  <c r="AX326" i="1" s="1"/>
  <c r="M328" i="1"/>
  <c r="AX328" i="1" s="1"/>
  <c r="M358" i="1"/>
  <c r="AX358" i="1" s="1"/>
  <c r="S368" i="1"/>
  <c r="R368" i="1"/>
  <c r="M368" i="1" s="1"/>
  <c r="AX368" i="1" s="1"/>
  <c r="S464" i="1"/>
  <c r="R464" i="1"/>
  <c r="M471" i="1"/>
  <c r="AX471" i="1" s="1"/>
  <c r="S516" i="1"/>
  <c r="R516" i="1"/>
  <c r="M136" i="1"/>
  <c r="AX136" i="1" s="1"/>
  <c r="M140" i="1"/>
  <c r="AX140" i="1" s="1"/>
  <c r="R145" i="1"/>
  <c r="M146" i="1"/>
  <c r="AX146" i="1" s="1"/>
  <c r="M148" i="1"/>
  <c r="AX148" i="1" s="1"/>
  <c r="S150" i="1"/>
  <c r="R150" i="1"/>
  <c r="M150" i="1" s="1"/>
  <c r="AX150" i="1" s="1"/>
  <c r="M153" i="1"/>
  <c r="AX153" i="1" s="1"/>
  <c r="M161" i="1"/>
  <c r="AX161" i="1" s="1"/>
  <c r="M168" i="1"/>
  <c r="AX168" i="1" s="1"/>
  <c r="S172" i="1"/>
  <c r="M172" i="1" s="1"/>
  <c r="AX172" i="1" s="1"/>
  <c r="R175" i="1"/>
  <c r="S175" i="1" s="1"/>
  <c r="M175" i="1" s="1"/>
  <c r="AX175" i="1" s="1"/>
  <c r="M183" i="1"/>
  <c r="AX183" i="1" s="1"/>
  <c r="M185" i="1"/>
  <c r="AX185" i="1" s="1"/>
  <c r="M194" i="1"/>
  <c r="AX194" i="1" s="1"/>
  <c r="S196" i="1"/>
  <c r="R196" i="1"/>
  <c r="M196" i="1" s="1"/>
  <c r="AX196" i="1" s="1"/>
  <c r="M197" i="1"/>
  <c r="AX197" i="1" s="1"/>
  <c r="M203" i="1"/>
  <c r="AX203" i="1" s="1"/>
  <c r="R204" i="1"/>
  <c r="R206" i="1"/>
  <c r="R208" i="1"/>
  <c r="M208" i="1" s="1"/>
  <c r="AX208" i="1" s="1"/>
  <c r="R210" i="1"/>
  <c r="S210" i="1" s="1"/>
  <c r="R212" i="1"/>
  <c r="R215" i="1"/>
  <c r="R217" i="1"/>
  <c r="R219" i="1"/>
  <c r="M219" i="1" s="1"/>
  <c r="AX219" i="1" s="1"/>
  <c r="R221" i="1"/>
  <c r="S221" i="1" s="1"/>
  <c r="M221" i="1" s="1"/>
  <c r="AX221" i="1" s="1"/>
  <c r="R223" i="1"/>
  <c r="R225" i="1"/>
  <c r="M225" i="1" s="1"/>
  <c r="AX225" i="1" s="1"/>
  <c r="R227" i="1"/>
  <c r="S227" i="1" s="1"/>
  <c r="M264" i="1"/>
  <c r="AX264" i="1" s="1"/>
  <c r="S267" i="1"/>
  <c r="R267" i="1"/>
  <c r="M272" i="1"/>
  <c r="AX272" i="1" s="1"/>
  <c r="S281" i="1"/>
  <c r="R281" i="1"/>
  <c r="M281" i="1" s="1"/>
  <c r="AX281" i="1" s="1"/>
  <c r="M286" i="1"/>
  <c r="AX286" i="1" s="1"/>
  <c r="S289" i="1"/>
  <c r="R289" i="1"/>
  <c r="M289" i="1" s="1"/>
  <c r="AX289" i="1" s="1"/>
  <c r="S300" i="1"/>
  <c r="M300" i="1" s="1"/>
  <c r="AX300" i="1" s="1"/>
  <c r="M302" i="1"/>
  <c r="AX302" i="1" s="1"/>
  <c r="R305" i="1"/>
  <c r="M305" i="1" s="1"/>
  <c r="AX305" i="1" s="1"/>
  <c r="M308" i="1"/>
  <c r="AX308" i="1" s="1"/>
  <c r="M312" i="1"/>
  <c r="AX312" i="1" s="1"/>
  <c r="M314" i="1"/>
  <c r="AX314" i="1" s="1"/>
  <c r="M319" i="1"/>
  <c r="AX319" i="1" s="1"/>
  <c r="M322" i="1"/>
  <c r="AX322" i="1" s="1"/>
  <c r="S341" i="1"/>
  <c r="R341" i="1"/>
  <c r="M343" i="1"/>
  <c r="AX343" i="1" s="1"/>
  <c r="R345" i="1"/>
  <c r="M345" i="1" s="1"/>
  <c r="AX345" i="1" s="1"/>
  <c r="S350" i="1"/>
  <c r="R350" i="1"/>
  <c r="M350" i="1" s="1"/>
  <c r="AX350" i="1" s="1"/>
  <c r="M365" i="1"/>
  <c r="AX365" i="1" s="1"/>
  <c r="M379" i="1"/>
  <c r="AX379" i="1" s="1"/>
  <c r="R387" i="1"/>
  <c r="M387" i="1" s="1"/>
  <c r="AX387" i="1" s="1"/>
  <c r="R389" i="1"/>
  <c r="M389" i="1" s="1"/>
  <c r="AX389" i="1" s="1"/>
  <c r="M399" i="1"/>
  <c r="AX399" i="1" s="1"/>
  <c r="S399" i="1"/>
  <c r="M402" i="1"/>
  <c r="AX402" i="1" s="1"/>
  <c r="M412" i="1"/>
  <c r="AX412" i="1" s="1"/>
  <c r="S428" i="1"/>
  <c r="R428" i="1"/>
  <c r="M430" i="1"/>
  <c r="AX430" i="1" s="1"/>
  <c r="S432" i="1"/>
  <c r="R432" i="1"/>
  <c r="M432" i="1" s="1"/>
  <c r="AX432" i="1" s="1"/>
  <c r="S447" i="1"/>
  <c r="M447" i="1"/>
  <c r="AX447" i="1" s="1"/>
  <c r="S460" i="1"/>
  <c r="R460" i="1"/>
  <c r="S471" i="1"/>
  <c r="R471" i="1"/>
  <c r="S478" i="1"/>
  <c r="R478" i="1"/>
  <c r="M507" i="1"/>
  <c r="AX507" i="1" s="1"/>
  <c r="R507" i="1"/>
  <c r="R520" i="1"/>
  <c r="M520" i="1" s="1"/>
  <c r="AX520" i="1" s="1"/>
  <c r="S528" i="1"/>
  <c r="R528" i="1"/>
  <c r="S551" i="1"/>
  <c r="M551" i="1" s="1"/>
  <c r="AX551" i="1" s="1"/>
  <c r="R689" i="1"/>
  <c r="S689" i="1"/>
  <c r="AA504" i="1"/>
  <c r="M515" i="1"/>
  <c r="AX515" i="1" s="1"/>
  <c r="S515" i="1"/>
  <c r="S522" i="1"/>
  <c r="R522" i="1"/>
  <c r="S525" i="1"/>
  <c r="M525" i="1" s="1"/>
  <c r="AX525" i="1" s="1"/>
  <c r="S542" i="1"/>
  <c r="R542" i="1"/>
  <c r="M542" i="1" s="1"/>
  <c r="AX542" i="1" s="1"/>
  <c r="R554" i="1"/>
  <c r="S554" i="1" s="1"/>
  <c r="M554" i="1" s="1"/>
  <c r="AX554" i="1" s="1"/>
  <c r="M558" i="1"/>
  <c r="AX558" i="1" s="1"/>
  <c r="S558" i="1"/>
  <c r="R561" i="1"/>
  <c r="M561" i="1" s="1"/>
  <c r="AX561" i="1" s="1"/>
  <c r="M573" i="1"/>
  <c r="AX573" i="1" s="1"/>
  <c r="S579" i="1"/>
  <c r="R579" i="1"/>
  <c r="M579" i="1" s="1"/>
  <c r="AX579" i="1" s="1"/>
  <c r="M390" i="1"/>
  <c r="AX390" i="1" s="1"/>
  <c r="M393" i="1"/>
  <c r="AX393" i="1" s="1"/>
  <c r="S398" i="1"/>
  <c r="R398" i="1"/>
  <c r="M398" i="1" s="1"/>
  <c r="AX398" i="1" s="1"/>
  <c r="M414" i="1"/>
  <c r="AX414" i="1" s="1"/>
  <c r="S418" i="1"/>
  <c r="R418" i="1"/>
  <c r="M418" i="1" s="1"/>
  <c r="AX418" i="1" s="1"/>
  <c r="M428" i="1"/>
  <c r="AX428" i="1" s="1"/>
  <c r="M431" i="1"/>
  <c r="AX431" i="1" s="1"/>
  <c r="M435" i="1"/>
  <c r="AX435" i="1" s="1"/>
  <c r="S435" i="1"/>
  <c r="M450" i="1"/>
  <c r="AX450" i="1" s="1"/>
  <c r="M460" i="1"/>
  <c r="AX460" i="1" s="1"/>
  <c r="M462" i="1"/>
  <c r="AX462" i="1" s="1"/>
  <c r="S462" i="1"/>
  <c r="M464" i="1"/>
  <c r="AX464" i="1" s="1"/>
  <c r="Q504" i="1"/>
  <c r="BR504" i="1" s="1"/>
  <c r="M519" i="1"/>
  <c r="AX519" i="1" s="1"/>
  <c r="M528" i="1"/>
  <c r="AX528" i="1" s="1"/>
  <c r="M529" i="1"/>
  <c r="AX529" i="1" s="1"/>
  <c r="M536" i="1"/>
  <c r="AX536" i="1" s="1"/>
  <c r="R536" i="1"/>
  <c r="S539" i="1"/>
  <c r="R539" i="1"/>
  <c r="S573" i="1"/>
  <c r="R573" i="1"/>
  <c r="M596" i="1"/>
  <c r="AX596" i="1" s="1"/>
  <c r="S596" i="1"/>
  <c r="M607" i="1"/>
  <c r="AX607" i="1" s="1"/>
  <c r="S607" i="1"/>
  <c r="R623" i="1"/>
  <c r="M623" i="1" s="1"/>
  <c r="AX623" i="1" s="1"/>
  <c r="M653" i="1"/>
  <c r="AX653" i="1" s="1"/>
  <c r="R653" i="1"/>
  <c r="S375" i="1"/>
  <c r="M375" i="1" s="1"/>
  <c r="AX375" i="1" s="1"/>
  <c r="S377" i="1"/>
  <c r="M377" i="1" s="1"/>
  <c r="AX377" i="1" s="1"/>
  <c r="M386" i="1"/>
  <c r="AX386" i="1" s="1"/>
  <c r="M403" i="1"/>
  <c r="AX403" i="1" s="1"/>
  <c r="S416" i="1"/>
  <c r="R416" i="1"/>
  <c r="M416" i="1" s="1"/>
  <c r="AX416" i="1" s="1"/>
  <c r="M419" i="1"/>
  <c r="AX419" i="1" s="1"/>
  <c r="R420" i="1"/>
  <c r="M420" i="1" s="1"/>
  <c r="AX420" i="1" s="1"/>
  <c r="M422" i="1"/>
  <c r="AX422" i="1" s="1"/>
  <c r="M426" i="1"/>
  <c r="AX426" i="1" s="1"/>
  <c r="S426" i="1"/>
  <c r="M439" i="1"/>
  <c r="AX439" i="1" s="1"/>
  <c r="M448" i="1"/>
  <c r="AX448" i="1" s="1"/>
  <c r="M456" i="1"/>
  <c r="AX456" i="1" s="1"/>
  <c r="M458" i="1"/>
  <c r="AX458" i="1" s="1"/>
  <c r="M480" i="1"/>
  <c r="AX480" i="1" s="1"/>
  <c r="S483" i="1"/>
  <c r="R483" i="1"/>
  <c r="M483" i="1" s="1"/>
  <c r="AX483" i="1" s="1"/>
  <c r="M499" i="1"/>
  <c r="AX499" i="1" s="1"/>
  <c r="R508" i="1"/>
  <c r="S509" i="1"/>
  <c r="M516" i="1"/>
  <c r="AX516" i="1" s="1"/>
  <c r="R518" i="1"/>
  <c r="M523" i="1"/>
  <c r="AX523" i="1" s="1"/>
  <c r="M531" i="1"/>
  <c r="AX531" i="1" s="1"/>
  <c r="S543" i="1"/>
  <c r="M543" i="1" s="1"/>
  <c r="AX543" i="1" s="1"/>
  <c r="S544" i="1"/>
  <c r="R544" i="1"/>
  <c r="M544" i="1" s="1"/>
  <c r="AX544" i="1" s="1"/>
  <c r="R548" i="1"/>
  <c r="S548" i="1" s="1"/>
  <c r="S550" i="1"/>
  <c r="R550" i="1"/>
  <c r="M550" i="1" s="1"/>
  <c r="AX550" i="1" s="1"/>
  <c r="M555" i="1"/>
  <c r="AX555" i="1" s="1"/>
  <c r="M557" i="1"/>
  <c r="AX557" i="1" s="1"/>
  <c r="R570" i="1"/>
  <c r="M570" i="1" s="1"/>
  <c r="AX570" i="1" s="1"/>
  <c r="R575" i="1"/>
  <c r="S575" i="1" s="1"/>
  <c r="M577" i="1"/>
  <c r="AX577" i="1" s="1"/>
  <c r="M629" i="1"/>
  <c r="AX629" i="1" s="1"/>
  <c r="R647" i="1"/>
  <c r="M647" i="1"/>
  <c r="AX647" i="1" s="1"/>
  <c r="M679" i="1"/>
  <c r="AX679" i="1" s="1"/>
  <c r="R679" i="1"/>
  <c r="M723" i="1"/>
  <c r="AX723" i="1" s="1"/>
  <c r="M484" i="1"/>
  <c r="AX484" i="1" s="1"/>
  <c r="S487" i="1"/>
  <c r="M489" i="1"/>
  <c r="AX489" i="1" s="1"/>
  <c r="M498" i="1"/>
  <c r="AX498" i="1" s="1"/>
  <c r="M500" i="1"/>
  <c r="AX500" i="1" s="1"/>
  <c r="M502" i="1"/>
  <c r="AX502" i="1" s="1"/>
  <c r="M503" i="1"/>
  <c r="AX503" i="1" s="1"/>
  <c r="S505" i="1"/>
  <c r="S504" i="1" s="1"/>
  <c r="R505" i="1"/>
  <c r="R504" i="1" s="1"/>
  <c r="AQ504" i="1"/>
  <c r="M513" i="1"/>
  <c r="AX513" i="1" s="1"/>
  <c r="M522" i="1"/>
  <c r="AX522" i="1" s="1"/>
  <c r="S526" i="1"/>
  <c r="M526" i="1" s="1"/>
  <c r="AX526" i="1" s="1"/>
  <c r="S532" i="1"/>
  <c r="S537" i="1"/>
  <c r="M539" i="1"/>
  <c r="AX539" i="1" s="1"/>
  <c r="M541" i="1"/>
  <c r="AX541" i="1" s="1"/>
  <c r="M545" i="1"/>
  <c r="AX545" i="1" s="1"/>
  <c r="S559" i="1"/>
  <c r="R559" i="1"/>
  <c r="M559" i="1" s="1"/>
  <c r="AX559" i="1" s="1"/>
  <c r="M560" i="1"/>
  <c r="AX560" i="1" s="1"/>
  <c r="S567" i="1"/>
  <c r="M572" i="1"/>
  <c r="AX572" i="1" s="1"/>
  <c r="S583" i="1"/>
  <c r="R583" i="1"/>
  <c r="M583" i="1" s="1"/>
  <c r="AX583" i="1" s="1"/>
  <c r="S586" i="1"/>
  <c r="R586" i="1"/>
  <c r="M586" i="1" s="1"/>
  <c r="AX586" i="1" s="1"/>
  <c r="M590" i="1"/>
  <c r="AX590" i="1" s="1"/>
  <c r="R595" i="1"/>
  <c r="M600" i="1"/>
  <c r="AX600" i="1" s="1"/>
  <c r="S600" i="1"/>
  <c r="M608" i="1"/>
  <c r="AX608" i="1" s="1"/>
  <c r="M610" i="1"/>
  <c r="AX610" i="1" s="1"/>
  <c r="S628" i="1"/>
  <c r="M628" i="1" s="1"/>
  <c r="AX628" i="1" s="1"/>
  <c r="R628" i="1"/>
  <c r="S740" i="1"/>
  <c r="M740" i="1" s="1"/>
  <c r="AX740" i="1" s="1"/>
  <c r="M482" i="1"/>
  <c r="AX482" i="1" s="1"/>
  <c r="M487" i="1"/>
  <c r="AX487" i="1" s="1"/>
  <c r="M509" i="1"/>
  <c r="AX509" i="1" s="1"/>
  <c r="S514" i="1"/>
  <c r="R514" i="1"/>
  <c r="M517" i="1"/>
  <c r="AX517" i="1" s="1"/>
  <c r="S524" i="1"/>
  <c r="M524" i="1" s="1"/>
  <c r="AX524" i="1" s="1"/>
  <c r="S530" i="1"/>
  <c r="M530" i="1" s="1"/>
  <c r="AX530" i="1" s="1"/>
  <c r="M532" i="1"/>
  <c r="AX532" i="1" s="1"/>
  <c r="M534" i="1"/>
  <c r="AX534" i="1" s="1"/>
  <c r="S535" i="1"/>
  <c r="R535" i="1"/>
  <c r="M535" i="1" s="1"/>
  <c r="AX535" i="1" s="1"/>
  <c r="M537" i="1"/>
  <c r="AX537" i="1" s="1"/>
  <c r="S546" i="1"/>
  <c r="R546" i="1"/>
  <c r="M546" i="1" s="1"/>
  <c r="AX546" i="1" s="1"/>
  <c r="M547" i="1"/>
  <c r="AX547" i="1" s="1"/>
  <c r="M552" i="1"/>
  <c r="AX552" i="1" s="1"/>
  <c r="S556" i="1"/>
  <c r="M556" i="1" s="1"/>
  <c r="AX556" i="1" s="1"/>
  <c r="M563" i="1"/>
  <c r="AX563" i="1" s="1"/>
  <c r="M565" i="1"/>
  <c r="AX565" i="1" s="1"/>
  <c r="M567" i="1"/>
  <c r="AX567" i="1" s="1"/>
  <c r="M569" i="1"/>
  <c r="AX569" i="1" s="1"/>
  <c r="S592" i="1"/>
  <c r="R592" i="1"/>
  <c r="M615" i="1"/>
  <c r="AX615" i="1" s="1"/>
  <c r="M618" i="1"/>
  <c r="AX618" i="1" s="1"/>
  <c r="M639" i="1"/>
  <c r="AX639" i="1" s="1"/>
  <c r="R639" i="1"/>
  <c r="S641" i="1"/>
  <c r="R641" i="1"/>
  <c r="M641" i="1" s="1"/>
  <c r="AX641" i="1" s="1"/>
  <c r="M656" i="1"/>
  <c r="AX656" i="1" s="1"/>
  <c r="R684" i="1"/>
  <c r="M684" i="1" s="1"/>
  <c r="AX684" i="1" s="1"/>
  <c r="M687" i="1"/>
  <c r="AX687" i="1" s="1"/>
  <c r="R687" i="1"/>
  <c r="R680" i="1"/>
  <c r="M680" i="1"/>
  <c r="AX680" i="1" s="1"/>
  <c r="R685" i="1"/>
  <c r="M685" i="1" s="1"/>
  <c r="AX685" i="1" s="1"/>
  <c r="R709" i="1"/>
  <c r="M709" i="1" s="1"/>
  <c r="AX709" i="1" s="1"/>
  <c r="S621" i="1"/>
  <c r="M621" i="1" s="1"/>
  <c r="AX621" i="1" s="1"/>
  <c r="M625" i="1"/>
  <c r="AX625" i="1" s="1"/>
  <c r="M645" i="1"/>
  <c r="AX645" i="1" s="1"/>
  <c r="R661" i="1"/>
  <c r="S661" i="1" s="1"/>
  <c r="R668" i="1"/>
  <c r="M668" i="1" s="1"/>
  <c r="AX668" i="1" s="1"/>
  <c r="S668" i="1"/>
  <c r="R671" i="1"/>
  <c r="M671" i="1" s="1"/>
  <c r="AX671" i="1" s="1"/>
  <c r="S671" i="1"/>
  <c r="M672" i="1"/>
  <c r="AX672" i="1" s="1"/>
  <c r="R672" i="1"/>
  <c r="M689" i="1"/>
  <c r="AX689" i="1" s="1"/>
  <c r="R695" i="1"/>
  <c r="M695" i="1" s="1"/>
  <c r="AX695" i="1" s="1"/>
  <c r="S695" i="1"/>
  <c r="S731" i="1"/>
  <c r="M731" i="1"/>
  <c r="AX731" i="1" s="1"/>
  <c r="M743" i="1"/>
  <c r="AX743" i="1" s="1"/>
  <c r="R691" i="1"/>
  <c r="M691" i="1" s="1"/>
  <c r="AX691" i="1" s="1"/>
  <c r="S691" i="1"/>
  <c r="S711" i="1"/>
  <c r="M711" i="1"/>
  <c r="AX711" i="1" s="1"/>
  <c r="S723" i="1"/>
  <c r="S728" i="1"/>
  <c r="M728" i="1"/>
  <c r="AX728" i="1" s="1"/>
  <c r="S742" i="1"/>
  <c r="M742" i="1"/>
  <c r="AX742" i="1" s="1"/>
  <c r="R669" i="1"/>
  <c r="M669" i="1" s="1"/>
  <c r="AX669" i="1" s="1"/>
  <c r="S669" i="1"/>
  <c r="R681" i="1"/>
  <c r="M681" i="1" s="1"/>
  <c r="AX681" i="1" s="1"/>
  <c r="R683" i="1"/>
  <c r="M683" i="1" s="1"/>
  <c r="AX683" i="1" s="1"/>
  <c r="M702" i="1"/>
  <c r="AX702" i="1" s="1"/>
  <c r="R702" i="1"/>
  <c r="R706" i="1"/>
  <c r="M706" i="1"/>
  <c r="AX706" i="1" s="1"/>
  <c r="M726" i="1"/>
  <c r="AX726" i="1" s="1"/>
  <c r="M737" i="1"/>
  <c r="AX737" i="1" s="1"/>
  <c r="S737" i="1"/>
  <c r="R756" i="1"/>
  <c r="M756" i="1"/>
  <c r="AX756" i="1" s="1"/>
  <c r="M693" i="1"/>
  <c r="AX693" i="1" s="1"/>
  <c r="S714" i="1"/>
  <c r="M714" i="1" s="1"/>
  <c r="AX714" i="1" s="1"/>
  <c r="S724" i="1"/>
  <c r="M724" i="1" s="1"/>
  <c r="AX724" i="1" s="1"/>
  <c r="S726" i="1"/>
  <c r="R751" i="1"/>
  <c r="M751" i="1"/>
  <c r="AX751" i="1" s="1"/>
  <c r="M762" i="1"/>
  <c r="AX762" i="1" s="1"/>
  <c r="R763" i="1"/>
  <c r="M763" i="1"/>
  <c r="AX763" i="1" s="1"/>
  <c r="S745" i="1"/>
  <c r="M745" i="1" s="1"/>
  <c r="AX745" i="1" s="1"/>
  <c r="S747" i="1"/>
  <c r="M747" i="1" s="1"/>
  <c r="AX747" i="1" s="1"/>
  <c r="M748" i="1"/>
  <c r="AX748" i="1" s="1"/>
  <c r="R748" i="1"/>
  <c r="R755" i="1"/>
  <c r="S755" i="1" s="1"/>
  <c r="M755" i="1" s="1"/>
  <c r="AX755" i="1" s="1"/>
  <c r="M761" i="1"/>
  <c r="AX761" i="1" s="1"/>
  <c r="R761" i="1"/>
  <c r="S743" i="1"/>
  <c r="E200" i="2"/>
  <c r="E505" i="2"/>
  <c r="E766" i="2"/>
  <c r="M240" i="1" l="1"/>
  <c r="AX240" i="1" s="1"/>
  <c r="M508" i="1"/>
  <c r="AX508" i="1" s="1"/>
  <c r="M145" i="1"/>
  <c r="AX145" i="1" s="1"/>
  <c r="M200" i="1"/>
  <c r="M48" i="1"/>
  <c r="AX48" i="1" s="1"/>
  <c r="E11" i="2"/>
  <c r="BP199" i="1"/>
  <c r="M518" i="1"/>
  <c r="AX518" i="1" s="1"/>
  <c r="M575" i="1"/>
  <c r="AX575" i="1" s="1"/>
  <c r="M592" i="1"/>
  <c r="AX592" i="1" s="1"/>
  <c r="M514" i="1"/>
  <c r="AX514" i="1" s="1"/>
  <c r="S595" i="1"/>
  <c r="M595" i="1" s="1"/>
  <c r="AX595" i="1" s="1"/>
  <c r="M548" i="1"/>
  <c r="AX548" i="1" s="1"/>
  <c r="S518" i="1"/>
  <c r="S508" i="1"/>
  <c r="S263" i="1"/>
  <c r="M263" i="1" s="1"/>
  <c r="AX263" i="1" s="1"/>
  <c r="S252" i="1"/>
  <c r="M252" i="1" s="1"/>
  <c r="AX252" i="1" s="1"/>
  <c r="S242" i="1"/>
  <c r="M242" i="1" s="1"/>
  <c r="AX242" i="1" s="1"/>
  <c r="S232" i="1"/>
  <c r="M232" i="1" s="1"/>
  <c r="AX232" i="1" s="1"/>
  <c r="S215" i="1"/>
  <c r="M215" i="1" s="1"/>
  <c r="AX215" i="1" s="1"/>
  <c r="M227" i="1"/>
  <c r="AX227" i="1" s="1"/>
  <c r="M210" i="1"/>
  <c r="AX210" i="1" s="1"/>
  <c r="S240" i="1"/>
  <c r="S217" i="1"/>
  <c r="M217" i="1" s="1"/>
  <c r="AX217" i="1" s="1"/>
  <c r="M132" i="1"/>
  <c r="AX132" i="1" s="1"/>
  <c r="S59" i="1"/>
  <c r="M59" i="1" s="1"/>
  <c r="AX59" i="1" s="1"/>
  <c r="S131" i="1"/>
  <c r="M131" i="1" s="1"/>
  <c r="AX131" i="1" s="1"/>
  <c r="S48" i="1"/>
  <c r="M13" i="1"/>
  <c r="S206" i="1"/>
  <c r="M206" i="1" s="1"/>
  <c r="AX206" i="1" s="1"/>
  <c r="S145" i="1"/>
  <c r="M291" i="1"/>
  <c r="AX291" i="1" s="1"/>
  <c r="M80" i="1"/>
  <c r="AX80" i="1" s="1"/>
  <c r="M505" i="1"/>
  <c r="M478" i="1"/>
  <c r="AX478" i="1" s="1"/>
  <c r="M341" i="1"/>
  <c r="AX341" i="1" s="1"/>
  <c r="M267" i="1"/>
  <c r="AX267" i="1" s="1"/>
  <c r="S223" i="1"/>
  <c r="M223" i="1" s="1"/>
  <c r="AX223" i="1" s="1"/>
  <c r="M481" i="1"/>
  <c r="AX481" i="1" s="1"/>
  <c r="M474" i="1"/>
  <c r="AX474" i="1" s="1"/>
  <c r="AA11" i="1"/>
  <c r="M661" i="1"/>
  <c r="AX661" i="1" s="1"/>
  <c r="S512" i="1"/>
  <c r="M512" i="1" s="1"/>
  <c r="AX512" i="1" s="1"/>
  <c r="S481" i="1"/>
  <c r="S474" i="1"/>
  <c r="R199" i="1"/>
  <c r="BR199" i="1" s="1"/>
  <c r="Q11" i="1"/>
  <c r="M199" i="1" l="1"/>
  <c r="AX200" i="1"/>
  <c r="S199" i="1"/>
  <c r="S11" i="1" s="1"/>
  <c r="R11" i="1"/>
  <c r="AX13" i="1"/>
  <c r="M12" i="1"/>
  <c r="M11" i="1" s="1"/>
  <c r="M504" i="1"/>
  <c r="AX504" i="1" s="1"/>
  <c r="AX505" i="1"/>
</calcChain>
</file>

<file path=xl/sharedStrings.xml><?xml version="1.0" encoding="utf-8"?>
<sst xmlns="http://schemas.openxmlformats.org/spreadsheetml/2006/main" count="6111" uniqueCount="894">
  <si>
    <t>Приложение № 1 к приказу</t>
  </si>
  <si>
    <t>Министерства ЖКХ и энергетики РС(Я)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</si>
  <si>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источникам финансирования</t>
  </si>
  <si>
    <t>№ п/п</t>
  </si>
  <si>
    <r>
      <rPr>
        <b/>
        <sz val="11"/>
        <rFont val="Times New Roman"/>
      </rPr>
      <t>№ п/п</t>
    </r>
  </si>
  <si>
    <r>
      <rPr>
        <b/>
        <sz val="11"/>
        <rFont val="Times New Roman"/>
      </rPr>
      <t>Наименование муниципального образования</t>
    </r>
  </si>
  <si>
    <r>
      <rPr>
        <b/>
        <sz val="11"/>
        <rFont val="Times New Roman"/>
      </rPr>
      <t>Адрес МКД</t>
    </r>
  </si>
  <si>
    <r>
      <rPr>
        <b/>
        <sz val="11"/>
        <rFont val="Times New Roman"/>
      </rPr>
      <t>Год</t>
    </r>
    <r>
      <rPr>
        <b/>
        <sz val="11"/>
        <rFont val="Times New Roman"/>
      </rPr>
      <t xml:space="preserve"> ввода в эксплуатацию</t>
    </r>
  </si>
  <si>
    <r>
      <rPr>
        <b/>
        <sz val="11"/>
        <rFont val="Times New Roman"/>
      </rPr>
      <t>Материал стен</t>
    </r>
  </si>
  <si>
    <r>
      <rPr>
        <b/>
        <sz val="11"/>
        <rFont val="Times New Roman"/>
      </rPr>
      <t>Количество этажей</t>
    </r>
  </si>
  <si>
    <r>
      <rPr>
        <b/>
        <sz val="11"/>
        <rFont val="Times New Roman"/>
      </rPr>
      <t>Количество подъездов</t>
    </r>
  </si>
  <si>
    <r>
      <rPr>
        <b/>
        <sz val="11"/>
        <rFont val="Times New Roman"/>
      </rPr>
      <t>Общая площадь МКД, всего</t>
    </r>
  </si>
  <si>
    <r>
      <rPr>
        <b/>
        <sz val="11"/>
        <rFont val="Times New Roman"/>
      </rPr>
      <t>Площадь помещений в МКД</t>
    </r>
  </si>
  <si>
    <r>
      <rPr>
        <b/>
        <sz val="11"/>
        <rFont val="Times New Roman"/>
      </rPr>
      <t>Количество жителей</t>
    </r>
  </si>
  <si>
    <r>
      <rPr>
        <b/>
        <sz val="11"/>
        <rFont val="Times New Roman"/>
      </rPr>
      <t>Стоимость капитального ремонта с разбивкой по источникам финансирования</t>
    </r>
  </si>
  <si>
    <r>
      <rPr>
        <b/>
        <sz val="11"/>
        <rFont val="Times New Roman"/>
      </rPr>
      <t>Удельная стоимость капитального ремонта 1 кв.м. общей площади помещений МКД</t>
    </r>
  </si>
  <si>
    <r>
      <rPr>
        <b/>
        <sz val="11"/>
        <rFont val="Times New Roman"/>
      </rPr>
      <t>Предельная стоимость капитального ремонта 1 кв.м. общей площади помещений МКД</t>
    </r>
  </si>
  <si>
    <r>
      <rPr>
        <b/>
        <sz val="11"/>
        <rFont val="Times New Roman"/>
      </rPr>
      <t>Сроки проведения работ по капитальному ремонту</t>
    </r>
  </si>
  <si>
    <t>Стоимость капитального ремонта, всего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</si>
  <si>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</si>
  <si>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Наименование муниципального образования</t>
  </si>
  <si>
    <t>Адрес МКД</t>
  </si>
  <si>
    <r>
      <rPr>
        <b/>
        <sz val="11"/>
        <rFont val="Times New Roman"/>
      </rPr>
      <t>в том числе жилых помещений (квартир)</t>
    </r>
  </si>
  <si>
    <r>
      <rPr>
        <b/>
        <sz val="11"/>
        <rFont val="Times New Roman"/>
      </rPr>
      <t>в том числе нежилых помещений</t>
    </r>
  </si>
  <si>
    <r>
      <rPr>
        <b/>
        <sz val="11"/>
        <rFont val="Times New Roman"/>
      </rPr>
      <t>Всего</t>
    </r>
  </si>
  <si>
    <r>
      <rPr>
        <b/>
        <sz val="11"/>
        <rFont val="Times New Roman"/>
      </rPr>
      <t>в том числе</t>
    </r>
  </si>
  <si>
    <t xml:space="preserve">Ремонт внутридомовых инженерных систем
</t>
  </si>
  <si>
    <t>Ремонт, замена, модернизация лифтов, ремонт лифтовых шахт, машинных и блочных помещений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</si>
  <si>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</si>
  <si>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</si>
  <si>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</si>
  <si>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</si>
  <si>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</si>
  <si>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</si>
  <si>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</si>
  <si>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r>
      <rPr>
        <b/>
        <sz val="11"/>
        <rFont val="Times New Roman"/>
      </rPr>
      <t>За счет федеральных средств</t>
    </r>
  </si>
  <si>
    <r>
      <rPr>
        <b/>
        <sz val="11"/>
        <rFont val="Times New Roman"/>
      </rPr>
      <t>За счет средств государственного бюджета Республики Саха (Якутия)</t>
    </r>
  </si>
  <si>
    <r>
      <rPr>
        <b/>
        <sz val="11"/>
        <rFont val="Times New Roman"/>
      </rPr>
      <t>За счет средств местного бюджета</t>
    </r>
  </si>
  <si>
    <r>
      <rPr>
        <b/>
        <sz val="11"/>
        <rFont val="Times New Roman"/>
      </rPr>
      <t>За счет средств собственников помещений</t>
    </r>
  </si>
  <si>
    <r>
      <rPr>
        <b/>
        <sz val="11"/>
        <rFont val="Times New Roman"/>
      </rPr>
      <t>Заимствованные средства</t>
    </r>
  </si>
  <si>
    <r>
      <rPr>
        <b/>
        <sz val="11"/>
        <rFont val="Times New Roman"/>
      </rPr>
      <t>Иные источники</t>
    </r>
  </si>
  <si>
    <t>CC на 27.08.2024</t>
  </si>
  <si>
    <t>CC*0,85</t>
  </si>
  <si>
    <t>ЗС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</si>
  <si>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</si>
  <si>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</si>
  <si>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</si>
  <si>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</si>
  <si>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</si>
  <si>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</si>
  <si>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</si>
  <si>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r>
      <rPr>
        <b/>
        <sz val="11"/>
        <rFont val="Times New Roman"/>
      </rPr>
      <t>кв.м</t>
    </r>
  </si>
  <si>
    <r>
      <rPr>
        <b/>
        <sz val="11"/>
        <rFont val="Times New Roman"/>
      </rPr>
      <t>чел</t>
    </r>
  </si>
  <si>
    <r>
      <rPr>
        <b/>
        <sz val="11"/>
        <rFont val="Times New Roman"/>
      </rPr>
      <t>руб</t>
    </r>
  </si>
  <si>
    <r>
      <rPr>
        <b/>
        <sz val="11"/>
        <rFont val="Times New Roman"/>
      </rPr>
      <t>руб/кв.м</t>
    </r>
  </si>
  <si>
    <t>руб</t>
  </si>
  <si>
    <t>2025-2027 гг.</t>
  </si>
  <si>
    <t>2025-2027 г.г.</t>
  </si>
  <si>
    <t>ГП "Поселок Беркакит"</t>
  </si>
  <si>
    <t>п. Беркакит, п. Беркакит (г Нерюнгри), ул. Мусы Джалиля, д. 13</t>
  </si>
  <si>
    <t>1979</t>
  </si>
  <si>
    <t>Камень</t>
  </si>
  <si>
    <t>ГП "Поселок Серебряный Бор"</t>
  </si>
  <si>
    <t>п. Серебряный Бор, п. Серебряный Бор (г Нерюнгри), д. 14</t>
  </si>
  <si>
    <t>1994</t>
  </si>
  <si>
    <t>ГП "Поселок Чульман"</t>
  </si>
  <si>
    <t>п. Чульман (г Нерюнгри), ул. Островского, д. 18Б</t>
  </si>
  <si>
    <t>1993</t>
  </si>
  <si>
    <t>п. Чульман (г Нерюнгри), ул. Советская, д. 38</t>
  </si>
  <si>
    <t>1975</t>
  </si>
  <si>
    <t>п. Чульман (г Нерюнгри), ул. Островского, д. 12</t>
  </si>
  <si>
    <t>1990</t>
  </si>
  <si>
    <t>МО "Город Нерюнгри"</t>
  </si>
  <si>
    <t>г. Нерюнгри, пр-кт Геологов, д. 39 кор.1</t>
  </si>
  <si>
    <t>г. Нерюнгри, пр-кт Геологов, д. 43</t>
  </si>
  <si>
    <t>1991</t>
  </si>
  <si>
    <t>г. Нерюнгри, пр-кт Геологов, д. 51</t>
  </si>
  <si>
    <t>1986</t>
  </si>
  <si>
    <t>г. Нерюнгри, пр-кт Геологов, д. 6 кор.1</t>
  </si>
  <si>
    <t>1992</t>
  </si>
  <si>
    <t>г. Нерюнгри, пр-кт Геологов, д. 61 кор.1</t>
  </si>
  <si>
    <t>1983</t>
  </si>
  <si>
    <t>г. Нерюнгри, пр-кт Геологов, д. 61 кор.2</t>
  </si>
  <si>
    <t>1980</t>
  </si>
  <si>
    <t>г. Нерюнгри, пр-кт Геологов, д. 79 кор.1</t>
  </si>
  <si>
    <t>г. Нерюнгри, пр-кт Дружбы Народов, д. 10 кор.1</t>
  </si>
  <si>
    <t>1987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</si>
  <si>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</si>
  <si>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</si>
  <si>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</t>
  </si>
  <si>
    <t>г. Нерюнгри, пр-кт Дружбы Народов, д. 27 кор.2</t>
  </si>
  <si>
    <t>г. Нерюнгри, пр-кт Дружбы Народов, д. 35</t>
  </si>
  <si>
    <t>1984</t>
  </si>
  <si>
    <t>г. Нерюнгри, пр-кт Ленина, д. 13 кор.1</t>
  </si>
  <si>
    <t>г. Нерюнгри, пр-кт Ленина, д. 19 кор.1</t>
  </si>
  <si>
    <t>г. Нерюнгри, пр-кт Ленина, д. 4</t>
  </si>
  <si>
    <t>1981</t>
  </si>
  <si>
    <t>г. Нерюнгри, пр-кт Ленина, д. 6 кор.1</t>
  </si>
  <si>
    <t>1982</t>
  </si>
  <si>
    <t>г. Нерюнгри, пр-кт Ленина, д. 7 кор.1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</si>
  <si>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</si>
  <si>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</si>
  <si>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</si>
  <si>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</si>
  <si>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</si>
  <si>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29</t>
  </si>
  <si>
    <t>г. Нерюнгри, пр-кт Мира, д. 21 кор.2</t>
  </si>
  <si>
    <t>г. Нерюнгри, пр-кт Мира, д. 25 кор.1</t>
  </si>
  <si>
    <t>1988</t>
  </si>
  <si>
    <t>г. Нерюнгри, пр-кт Мира, д. 31</t>
  </si>
  <si>
    <t>1989</t>
  </si>
  <si>
    <t>г. Нерюнгри, ул. Аммосова, д. 10 кор.1</t>
  </si>
  <si>
    <t>г. Нерюнгри, ул. Аммосова, д. 10 кор.2</t>
  </si>
  <si>
    <t>2001</t>
  </si>
  <si>
    <t>г. Нерюнгри, ул. Аммосова, д. 6 кор.1</t>
  </si>
  <si>
    <t>г. Нерюнгри, ул. им Кравченко, д. 14</t>
  </si>
  <si>
    <t>г. Нерюнгри, ул. им Кравченко, д. 17 кор.2</t>
  </si>
  <si>
    <t>1985</t>
  </si>
  <si>
    <t>г. Нерюнгри, ул. им Кравченко, д. 9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</si>
  <si>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</si>
  <si>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</si>
  <si>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</si>
  <si>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27</t>
  </si>
  <si>
    <t>г. Нерюнгри, ул. Лужников, д. 3</t>
  </si>
  <si>
    <t>г. Нерюнгри, ул. Тимптонская, д. 1</t>
  </si>
  <si>
    <t>ГО "Город Якутск"</t>
  </si>
  <si>
    <t>г. Якутск, мкр. Марха, кв-л Мелиораторов, д. 9</t>
  </si>
  <si>
    <t>1995</t>
  </si>
  <si>
    <t>г. Якутск, мкр. Птицефабрика, д. 6</t>
  </si>
  <si>
    <t>1978</t>
  </si>
  <si>
    <t>г. Якутск, с. Хатассы, ул. Ленина, д. 67 кор.2</t>
  </si>
  <si>
    <t>г. Якутск, мкр. 202-й, д. 1</t>
  </si>
  <si>
    <t>2002</t>
  </si>
  <si>
    <t>г. Якутск, мкр. 202-й, д. 15</t>
  </si>
  <si>
    <t>г. Якутск, мкр. Марха, тракт Маганский 2 км, д. 1</t>
  </si>
  <si>
    <t>г. Якутск, мкр. Марха, тракт Маганский 2 км, д. 3</t>
  </si>
  <si>
    <t>г. Якутск, пр. Михаила Николаева, д. 28 кор.15</t>
  </si>
  <si>
    <t>1971</t>
  </si>
  <si>
    <t>г. Якутск, ул. Горького, д. 92</t>
  </si>
  <si>
    <t>г. Якутск, ул. Горького, д. 98</t>
  </si>
  <si>
    <t>г. Якутск, ул. Дзержинского, д. 19</t>
  </si>
  <si>
    <t>1973</t>
  </si>
  <si>
    <t>г. Якутск, ул. Дзержинского, д. 21</t>
  </si>
  <si>
    <t>г. Якутск, ул. Дзержинского, д. 3</t>
  </si>
  <si>
    <t>1976</t>
  </si>
  <si>
    <t>г. Якутск, ул. Дзержинского, д. 7</t>
  </si>
  <si>
    <t>г. Якутск, ул. Дзержинского, д. 40</t>
  </si>
  <si>
    <t>1970</t>
  </si>
  <si>
    <t>г. Якутск, ул. Дзержинского, д. 8 кор.2</t>
  </si>
  <si>
    <t>1977</t>
  </si>
  <si>
    <t>г. Якутск, ул. Каландаришвили, д. 25 кор.1</t>
  </si>
  <si>
    <t>г. Якутск, ул. Каландаришвили, д. 25 кор.6</t>
  </si>
  <si>
    <t>г. Якутск, ул. Каландаришвили, д. 25 кор.8</t>
  </si>
  <si>
    <t>г. Якутск, ул. Каландаришвили, д. 27</t>
  </si>
  <si>
    <t>г. Якутск, ул. Каландаришвили, д. 38 кор.1</t>
  </si>
  <si>
    <t>г. Якутск, ул. Каландаришвили, д. 38 кор.4</t>
  </si>
  <si>
    <t>г. Якутск, ул. Каландаришвили, д. 40</t>
  </si>
  <si>
    <t>г. Якутск, ул. Каландаришвили, д. 40 кор.2</t>
  </si>
  <si>
    <t>г. Якутск, ул. Каландаришвили, д. 40 кор.3</t>
  </si>
  <si>
    <t>г. Якутск, ул. Каландаришвили, д. 40 кор.5</t>
  </si>
  <si>
    <t>г. Якутск, ул. Кальвица, д. 5</t>
  </si>
  <si>
    <t>г. Якутск, ул. Кальвица, д. 9 кор.2</t>
  </si>
  <si>
    <t>г. Якутск, ул. Кирова, д. 17 кор.1</t>
  </si>
  <si>
    <t>г. Якутск, ул. Кирова, д. 19 кор.1</t>
  </si>
  <si>
    <t>г. Якутск, ул. Кирова, д. 21 кор.2</t>
  </si>
  <si>
    <t>г. Якутск, ул. Кирова, д. 7 кор.2</t>
  </si>
  <si>
    <t>г. Якутск, ул. Кирова, д. 7 кор.3</t>
  </si>
  <si>
    <t>г. Якутск, ул. Кирова, д. 7 кор.4</t>
  </si>
  <si>
    <t>г. Якутск, ул. Кржижановского, д. 75 кор.2</t>
  </si>
  <si>
    <t>г. Якутск, ул. Кузьмина, д. 10</t>
  </si>
  <si>
    <t>г. Якутск, ул. Кузьмина, д. 26 кор.3</t>
  </si>
  <si>
    <t>г. Якутск, ул. Кузьмина, д. 34 кор.1</t>
  </si>
  <si>
    <t>г. Якутск, ул. Лермонтова, д. 29</t>
  </si>
  <si>
    <t>г. Якутск, ул. Лермонтова, д. 117</t>
  </si>
  <si>
    <t>г. Якутск, ул. Лермонтова, д. 156 кор.2</t>
  </si>
  <si>
    <t>г. Якутск, ул. Ломоносова, д. 36</t>
  </si>
  <si>
    <t>г. Якутск, ул. Лонгинова, д. 38</t>
  </si>
  <si>
    <t>г. Якутск, ул. Можайского, д. 17</t>
  </si>
  <si>
    <t>1972</t>
  </si>
  <si>
    <t>г. Якутск, ул. Можайского, д. 17 кор.2</t>
  </si>
  <si>
    <t>г. Якутск, ул. Можайского, д. 17 кор.3</t>
  </si>
  <si>
    <t>г. Якутск, ул. Можайского, д. 17 кор.4</t>
  </si>
  <si>
    <t>г. Якутск, ул. Можайского, д. 19 кор.4</t>
  </si>
  <si>
    <t>г. Якутск, ул. Ново-Карьерная, д. 20 кор.1</t>
  </si>
  <si>
    <t>г. Якутск, ул. Ойунского, д. 20 кор.1</t>
  </si>
  <si>
    <t>г. Якутск, ул. Ойунского, д. 20 кор.2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</si>
  <si>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</si>
  <si>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</si>
  <si>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</si>
  <si>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Орджоникидзе, д. 44 кор.1</t>
  </si>
  <si>
    <t>г. Якутск, ул. Орджоникидзе, д. 46 кор.1</t>
  </si>
  <si>
    <t>г. Якутск, ул. Петра Алексеева, д. 4 кор.3</t>
  </si>
  <si>
    <t>г. Якутск, ул. Петра Алексеева, д. 5 кор.1</t>
  </si>
  <si>
    <t>1998</t>
  </si>
  <si>
    <t>г. Якутск, ул. Петровского, д. 10 кор.2</t>
  </si>
  <si>
    <t>г. Якутск, ул. Петровского, д. 21 кор.1</t>
  </si>
  <si>
    <t>г. Якутск, ул. Петровского, д. 23</t>
  </si>
  <si>
    <t>г. Якутск, ул. Петровского, д. 23 кор.1</t>
  </si>
  <si>
    <t>г. Якутск, ул. Пирогова, д. 1</t>
  </si>
  <si>
    <t>1999</t>
  </si>
  <si>
    <t>г. Якутск, ул. Пирогова, д. 1 кор.1</t>
  </si>
  <si>
    <t>г. Якутск, ул. Халтурина, д. 11 кор.2</t>
  </si>
  <si>
    <t>г. Якутск, ул. Ярославского, д. 13</t>
  </si>
  <si>
    <t>г. Якутск, ул. Ярославского, д. 5 кор.1</t>
  </si>
  <si>
    <t>г. Якутск, ул. Ярославского, д. 7</t>
  </si>
  <si>
    <t>г. Якутск, ул. Ярославского, д. 7 кор.1</t>
  </si>
  <si>
    <t>1974</t>
  </si>
  <si>
    <t>г. Якутск, ул. Ярославского, д. 9</t>
  </si>
  <si>
    <t>г. Якутск, ул. Ярославского, д. 28</t>
  </si>
  <si>
    <t>г. Якутск, ш. Сергеляхское 12 км, д. 7 кор.1</t>
  </si>
  <si>
    <t>ГО "Жатай"</t>
  </si>
  <si>
    <t>ГО Жатай, п. Жатай, ул. Северная, д. 37/1</t>
  </si>
  <si>
    <t>ГО Жатай, п. Жатай, ул. Северная, д. 48</t>
  </si>
  <si>
    <t>1959</t>
  </si>
  <si>
    <t>МО "Город Алдан"</t>
  </si>
  <si>
    <t>Алданский у, г. Алдан, ул. Октябрьская, д. 9</t>
  </si>
  <si>
    <t>1968</t>
  </si>
  <si>
    <t>МО "Поселок Тикси"</t>
  </si>
  <si>
    <t>Булунский у, п. Тикси, ул. Ленинская, д. 27</t>
  </si>
  <si>
    <t>Булунский у, п. Тикси, ул. Трусова, д. 2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</si>
  <si>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</si>
  <si>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</si>
  <si>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</si>
  <si>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</si>
  <si>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Морская, д. 46А</t>
  </si>
  <si>
    <t>Булунский у, п. Тикси, ул. Гагарина, д. 8</t>
  </si>
  <si>
    <t>Булунский у, п. Тикси, п. Тикси 3-й, ул. Полярной Авиации, д. 8</t>
  </si>
  <si>
    <t>Булунский у, п. Тикси, п. Тикси 3-й, ул. Полярной Авиации, д. 8А</t>
  </si>
  <si>
    <t>Булунский у, п. Тикси, ул. 50 лет Севморпути, д. 2</t>
  </si>
  <si>
    <t>Булунский у, п. Тикси, ул. 50 лет Севморпути, д. 23</t>
  </si>
  <si>
    <t>МО "Поселок Зырянка"</t>
  </si>
  <si>
    <t>Верхнеколымский у, п. Зырянка, ул. Ленина, д. 18</t>
  </si>
  <si>
    <t>Верхнеколымский у, п. Зырянка, ул. Ленина, д. 20</t>
  </si>
  <si>
    <t>МО "Город Ленск"</t>
  </si>
  <si>
    <t>Ленский у, г. Ленск, ул. Дзержинского, д. 15</t>
  </si>
  <si>
    <t>1964</t>
  </si>
  <si>
    <t>Ленский у, г. Ленск, ул. Дзержинского, д. 19</t>
  </si>
  <si>
    <t>Ленский у, г. Ленск, ул. Ленина, д. 64</t>
  </si>
  <si>
    <t>Ленский у, г. Ленск, ул. Ленина, д. 66</t>
  </si>
  <si>
    <t>Ленский у, г. Ленск, ул. Ойунского, д. 24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</si>
  <si>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</si>
  <si>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</si>
  <si>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</si>
  <si>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Победы, д. 22</t>
  </si>
  <si>
    <t>Ленский у, г. Ленск, ул. Пролетарская, д. 17 кор.А</t>
  </si>
  <si>
    <t>МО "Город Мирный"</t>
  </si>
  <si>
    <t>Мирнинский у, г. Мирный, ул. Аммосова, д. 16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</si>
  <si>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</si>
  <si>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</si>
  <si>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</si>
  <si>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</si>
  <si>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</si>
  <si>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15 кор.1</t>
  </si>
  <si>
    <t>Мирнинский у, г. Мирный, ул. Советская, д. 15 кор.2</t>
  </si>
  <si>
    <t>Мирнинский у, г. Мирный, ул. Солдатова, д. 11</t>
  </si>
  <si>
    <t>МО "поселок Черский"</t>
  </si>
  <si>
    <t>Нижнеколымский у, п. Черский, ул. Котельникова, д. 9</t>
  </si>
  <si>
    <t>Нижнеколымский у, п. Черский, ул. Молодежная, д. 6 кор.2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</si>
  <si>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</si>
  <si>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</si>
  <si>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</si>
  <si>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</si>
  <si>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</si>
  <si>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МО "Поселок Усть-Нера"</t>
  </si>
  <si>
    <t>Оймяконский у, п. Усть-Нера, пгт Усть-Нера, ул. Мацкепладзе, д. 15</t>
  </si>
  <si>
    <t>МО "Борогонский 2 наслег"</t>
  </si>
  <si>
    <t>Оймяконский у, Борогонский 2-й н-г, с. Куйдусун, д. 3</t>
  </si>
  <si>
    <t>МО "Город Олекминск"</t>
  </si>
  <si>
    <t>Олекминский у, г. Олёкминск, ул. Гагарина, д. 60</t>
  </si>
  <si>
    <t>Олекминский у, г. Олёкминск, ул. Молодежная, д. 25</t>
  </si>
  <si>
    <t>ГП "Город Покровск"</t>
  </si>
  <si>
    <t>Хангаласский у, г. Покровск, ул. Братьев Ксенофонтовых, д. 1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</si>
  <si>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</si>
  <si>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</si>
  <si>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г. Покровск, ул. Притузова, д. 11</t>
  </si>
  <si>
    <t>Хангаласский у, г. Покровск, ул. Южная, д. 10</t>
  </si>
  <si>
    <t>ГП "Поселок Мохсоголлох"</t>
  </si>
  <si>
    <t>Хангаласский у, п. Мохсоголлох, ул. Молодежная, д. 18</t>
  </si>
  <si>
    <t>Хангаласский у, п. Мохсоголлох, ул. Молодежная, д. 18 кор.А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</si>
  <si>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</si>
  <si>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</si>
  <si>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</si>
  <si>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17</t>
  </si>
  <si>
    <t>1969</t>
  </si>
  <si>
    <t>Хангаласский у, п. Мохсоголлох, ул. Соколиная, д. 19</t>
  </si>
  <si>
    <t>1967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</si>
  <si>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</si>
  <si>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</si>
  <si>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</si>
  <si>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</si>
  <si>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</si>
  <si>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</si>
  <si>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</si>
  <si>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</si>
  <si>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СП "Немюгюнский наслег"</t>
  </si>
  <si>
    <t>Хангаласский у, Немюгинский н-г, с. Ой, ул. Горького, д. 22 кор.1</t>
  </si>
  <si>
    <t>2005</t>
  </si>
  <si>
    <t>Хангаласский у, Немюгинский н-г, с. Ой, ул. Горького, д. 22</t>
  </si>
  <si>
    <t>МО "Октемский наслег"</t>
  </si>
  <si>
    <t>Хангаласский у, Октёмский н-г, с. Октемцы, пер. Моисеева, д. 15</t>
  </si>
  <si>
    <t>"Чурапчинский наслег"</t>
  </si>
  <si>
    <t>Чурапчинский у, Чурапчинский н-г, с. Чурапча, ул. Ленина, д. 39</t>
  </si>
  <si>
    <t>Алданский у, г. Алдан, пер. Спортивный, д. 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</si>
  <si>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</si>
  <si>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</si>
  <si>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</si>
  <si>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</si>
  <si>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Алданский у, г. Алдан, ул. Алданская, д. 7</t>
  </si>
  <si>
    <t>Алданский у, г. Алдан, ул. Алданская,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</si>
  <si>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</si>
  <si>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</si>
  <si>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19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</si>
  <si>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</si>
  <si>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</si>
  <si>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</si>
  <si>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Гагарина, д. 5</t>
  </si>
  <si>
    <t>Алданский у, г. Алдан, ул. Гагарина, д. 7</t>
  </si>
  <si>
    <t>Алданский у, г. Алдан, ул. Достовалова, д. 8</t>
  </si>
  <si>
    <t>Алданский у, г. Алдан, ул. Ленина, д. 22</t>
  </si>
  <si>
    <t>Алданский у, г. Алдан, ул. Ленина, д. 24</t>
  </si>
  <si>
    <t>Алданский у, г. Алдан, ул. Пролетарская, д. 49</t>
  </si>
  <si>
    <t>Алданский у, г. Алдан, ул. Семенова, д. 9</t>
  </si>
  <si>
    <t>Алданский у, г. Алдан, ул. Гагарина, д. 17</t>
  </si>
  <si>
    <t>Алданский у, г. Алдан, ул. Гагарина, д. 21</t>
  </si>
  <si>
    <t>Алданский у, г. Алдан, ул. Гагарина, д. 8</t>
  </si>
  <si>
    <t>Алданский у, г. Алдан, ул. Гагарина, д. 9</t>
  </si>
  <si>
    <t>1963</t>
  </si>
  <si>
    <t>Алданский у, г. Алдан, ул. Комарова, д. 25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</si>
  <si>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</si>
  <si>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</si>
  <si>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</si>
  <si>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Октябрьская, д. 6</t>
  </si>
  <si>
    <t>Алданский у, г. Алдан, ул. Пролетарская, д. 12</t>
  </si>
  <si>
    <t>Алданский у, г. Алдан, ул. Тополиная, д. 57</t>
  </si>
  <si>
    <t>МО "Город Томмот"</t>
  </si>
  <si>
    <t>Алданский у, г. Томмот, ул. Крупской, д. 8</t>
  </si>
  <si>
    <t>Алданский у, г. Томмот, ул. Семенова, д. 15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</si>
  <si>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</si>
  <si>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</si>
  <si>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</si>
  <si>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</si>
  <si>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</si>
  <si>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МО "поселок Ленинский"</t>
  </si>
  <si>
    <t>Алданский у, п. Ленинский, п. Лебединый, ул. Карла Маркса, д. 20</t>
  </si>
  <si>
    <t>Алданский у, п. Ленинский, п. Лебединый, ул. Октябрьская, д. 36</t>
  </si>
  <si>
    <t>Алданский у, п. Ленинский, ул. Ленина, д. 22 кор.А</t>
  </si>
  <si>
    <t>Алданский у, п. Ленинский, ул. Карла Маркса, д. 18</t>
  </si>
  <si>
    <t>Алданский у, п. Ленинский, ул. Стрельцова, д. 39</t>
  </si>
  <si>
    <t>МО "Поселок Нижний Куранах"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</si>
  <si>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</si>
  <si>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</si>
  <si>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ул. Нагорная, д. 103</t>
  </si>
  <si>
    <t>Алданский у, п. Нижний Куранах, ул. Старательская, д. 84</t>
  </si>
  <si>
    <t>1996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</si>
  <si>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</si>
  <si>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</si>
  <si>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Строительная, д. 1Г</t>
  </si>
  <si>
    <t>Алданский у, п. Нижний Куранах, ул. Федоренко, д. 103</t>
  </si>
  <si>
    <t>Алданский у, п. Нижний Куранах, ул. Федоренко, д. 95</t>
  </si>
  <si>
    <t>Алданский у, п. Нижний Куранах, ул. Школьная, д. 31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</si>
  <si>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</si>
  <si>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</si>
  <si>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</si>
  <si>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</si>
  <si>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</si>
  <si>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Строительная, д. 12</t>
  </si>
  <si>
    <t>Алданский у, п. Нижний Куранах, ул. Строительная, д. 18</t>
  </si>
  <si>
    <t>Алданский у, п. Нижний Куранах, ул. Строительная, д. 1В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</si>
  <si>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</si>
  <si>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</si>
  <si>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7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</si>
  <si>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</si>
  <si>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</si>
  <si>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</si>
  <si>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</si>
  <si>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</si>
  <si>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</si>
  <si>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</si>
  <si>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Алданский у, п. Нижний Куранах, ул. Юбилейная, д. 15А</t>
  </si>
  <si>
    <t>ГП "Поселок Чокурдах"</t>
  </si>
  <si>
    <t>Аллаиховский у, п. Чокурдах, пер. С.Дежнева, д. 1</t>
  </si>
  <si>
    <t>Дерево</t>
  </si>
  <si>
    <t>Аллаиховский у, п. Чокурдах, ул. им Ю.Гагарина, д. 11А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</si>
  <si>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</si>
  <si>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</si>
  <si>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О.Кальвица, д. 20</t>
  </si>
  <si>
    <t>Аллаиховский у, п. Чокурдах, ул. О.Кальвица, д. 28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</si>
  <si>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</si>
  <si>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</si>
  <si>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Гагарина, д. 3</t>
  </si>
  <si>
    <t>1965</t>
  </si>
  <si>
    <t>Булунский у, п. Тикси, ул. Гагарина, д. 4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</si>
  <si>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</si>
  <si>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</si>
  <si>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35А</t>
  </si>
  <si>
    <t>Булунский у, п. Тикси, ул. Морская, д. 46</t>
  </si>
  <si>
    <t>Верхнеколымский у, п. Зырянка, ул. Стадухина, д. 7</t>
  </si>
  <si>
    <t>МО "Город Вилюйск"</t>
  </si>
  <si>
    <t>Вилюйский у, г. Вилюйск, ул. Мира, д. 70 кор.А</t>
  </si>
  <si>
    <t>п. Беркакит, п. Беркакит (г Нерюнгри), ул. Дорожников, д. 4</t>
  </si>
  <si>
    <t>1997</t>
  </si>
  <si>
    <t>п. Беркакит, п. Беркакит (г Нерюнгри), ул. Мусы Джалиля, д. 3</t>
  </si>
  <si>
    <t>п. Беркакит, п. Беркакит (г Нерюнгри), ул. Мусы Джалиля, д. 5</t>
  </si>
  <si>
    <t>п. Серебряный Бор, п. Серебряный Бор (г Нерюнгри), д. 277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</si>
  <si>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</si>
  <si>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</si>
  <si>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</si>
  <si>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</si>
  <si>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Чульман (г Нерюнгри), ул. Титова, д. 13</t>
  </si>
  <si>
    <t>п. Чульман (г Нерюнгри), ул. Гагарина, д. 27</t>
  </si>
  <si>
    <t>п. Чульман (г Нерюнгри), ул. Островского, д. 10</t>
  </si>
  <si>
    <t>п. Чульман (г Нерюнгри), ул. Островского, д. 4</t>
  </si>
  <si>
    <t>п. Чульман (г Нерюнгри), ул. Островского, д. 8</t>
  </si>
  <si>
    <t>п. Чульман (г Нерюнгри), ул. Островского, д. 18А</t>
  </si>
  <si>
    <t>п. Чульман (г Нерюнгри), ул. Советская, д. 30</t>
  </si>
  <si>
    <t>п. Чульман (г Нерюнгри), ул. Циолковского, д. 7</t>
  </si>
  <si>
    <t>2000</t>
  </si>
  <si>
    <t>г. Нерюнгри, пр-кт Геологов, д. 59 кор.1</t>
  </si>
  <si>
    <t>г. Нерюнгри, пр-кт Геологов, д. 63</t>
  </si>
  <si>
    <t>г. Нерюнгри, пр-кт Геологов, д. 67 СПЕЦСЧЕТ</t>
  </si>
  <si>
    <t>г. Нерюнгри, пр-кт Геологов, д. 39</t>
  </si>
  <si>
    <t>г. Нерюнгри, пр-кт Геологов, д. 71</t>
  </si>
  <si>
    <t>г. Нерюнгри, пр-кт Геологов, д. 77 СПЕЦСЧЕТ</t>
  </si>
  <si>
    <t>г. Нерюнгри, пр-кт Геологов, д. 81 кор.3</t>
  </si>
  <si>
    <t>г. Нерюнгри, пр-кт Дружбы Народов, д. 10</t>
  </si>
  <si>
    <t>г. Нерюнгри, пр-кт Дружбы Народов, д. 8 кор.1</t>
  </si>
  <si>
    <t>г. Нерюнгри, пр-кт Дружбы Народов, д. 8 кор.2</t>
  </si>
  <si>
    <t>г. Нерюнгри, пр-кт Дружбы Народов, д. 10 кор.2</t>
  </si>
  <si>
    <t>г. Нерюнгри, пр-кт Дружбы Народов, д. 18 кор.2</t>
  </si>
  <si>
    <t>г. Нерюнгри, пр-кт Дружбы Народов, д. 20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</si>
  <si>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</si>
  <si>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</si>
  <si>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27 кор.1 СПЕЦСЧЕТ</t>
  </si>
  <si>
    <t>г. Нерюнгри, пр-кт Ленина, д. 1</t>
  </si>
  <si>
    <t>г. Нерюнгри, пр-кт Ленина, д. 1 кор.2</t>
  </si>
  <si>
    <t>г. Нерюнгри, пр-кт Ленина, д. 1 кор.3</t>
  </si>
  <si>
    <t>г. Нерюнгри, пр-кт Ленина, д. 18</t>
  </si>
  <si>
    <t>г. Нерюнгри, пр-кт Ленина, д. 7</t>
  </si>
  <si>
    <t>г. Нерюнгри, пр-кт Мира, д. 15 кор.1</t>
  </si>
  <si>
    <t>г. Нерюнгри, пр-кт Дружбы Народов, д. 14 кор.1</t>
  </si>
  <si>
    <t>г. Нерюнгри, пр-кт Дружбы Народов, д. 37</t>
  </si>
  <si>
    <t>г. Нерюнгри, пр-кт Дружбы Народов, д. 8</t>
  </si>
  <si>
    <t>г. Нерюнгри, пр-кт Ленина, д. 1 кор.1</t>
  </si>
  <si>
    <t>г. Нерюнгри, пр-кт Ленина, д. 6 кор.2</t>
  </si>
  <si>
    <t>г. Нерюнгри, пр-кт Ленина, д. 6 кор.3</t>
  </si>
  <si>
    <t>г. Нерюнгри, пр-кт Мира, д. 17</t>
  </si>
  <si>
    <t>г. Нерюнгри, пр-кт Мира, д. 17 кор.2</t>
  </si>
  <si>
    <t>г. Нерюнгри, пр-кт Мира, д. 3</t>
  </si>
  <si>
    <t>г. Нерюнгри, ул. Аммосова, д. 12</t>
  </si>
  <si>
    <t>г. Нерюнгри, ул. Аммосова, д. 14</t>
  </si>
  <si>
    <t>г. Нерюнгри, ул. Аммосова, д. 4</t>
  </si>
  <si>
    <t>г. Нерюнгри, ул. им Кравченко, д. 11</t>
  </si>
  <si>
    <t>г. Нерюнгри, ул. им Кравченко, д. 19 кор.2</t>
  </si>
  <si>
    <t>г. Нерюнгри, ул. им Кравченко, д. 21 кор.1</t>
  </si>
  <si>
    <t>г. Нерюнгри, ул. Карла Маркса, д. 1 кор.3</t>
  </si>
  <si>
    <t>г. Нерюнгри, ул. Карла Маркса, д. 1 кор.4</t>
  </si>
  <si>
    <t>г. Нерюнгри, ул. Карла Маркса, д. 25 кор.1</t>
  </si>
  <si>
    <t>г. Нерюнгри, ул. Карла Маркса, д. 27 кор.1</t>
  </si>
  <si>
    <t>г. Нерюнгри, ул. Карла Маркса, д. 27 кор.2</t>
  </si>
  <si>
    <t>г. Нерюнгри, ул. Лужников, д. 3 кор.1</t>
  </si>
  <si>
    <t>г. Нерюнгри, ул. Новостроевская, д. 5</t>
  </si>
  <si>
    <t>г. Нерюнгри, ул. Сосновая, д. 4</t>
  </si>
  <si>
    <t>г. Нерюнгри, ул. Строителей, д. 3 кор.1</t>
  </si>
  <si>
    <t>г. Нерюнгри, ул. Строителей, д. 3 кор.2</t>
  </si>
  <si>
    <t>г. Нерюнгри, ул. Чурапчинская, д. 39</t>
  </si>
  <si>
    <t>г. Нерюнгри, ул. Чурапчинская, д. 40</t>
  </si>
  <si>
    <t>г. Нерюнгри, ул. Южно-Якутская, д. 25 кор.1</t>
  </si>
  <si>
    <t>г. Нерюнгри, ул. Южно-Якутская, д. 45</t>
  </si>
  <si>
    <t>г. Нерюнгри, ул. им Кравченко, д. 18 кор.1</t>
  </si>
  <si>
    <t>г. Нерюнгри, ул. Карла Маркса, д. 3 кор.2 СПЕЦСЧЕТ</t>
  </si>
  <si>
    <t>г. Нерюнгри, ул. Лужников, д. 5</t>
  </si>
  <si>
    <t>г. Нерюнгри, ул. Платона Ойунского, д. 1</t>
  </si>
  <si>
    <t>г. Нерюнгри, ул. Тимптонская, д. 3</t>
  </si>
  <si>
    <t>г. Нерюнгри, ул. Тимптонская, д. 7</t>
  </si>
  <si>
    <t>г. Нерюнгри, ул. Чурапчинская, д. 50</t>
  </si>
  <si>
    <t>г. Нерюнгри, ул. Южно-Якутская, д. 28</t>
  </si>
  <si>
    <t>г. Нерюнгри, ул. Южно-Якутская, д. 36 кор.1</t>
  </si>
  <si>
    <t>г. Нерюнгри, ул. Южно-Якутская, д. 39 кор.1</t>
  </si>
  <si>
    <t>г. Нерюнгри, ул. Южно-Якутская, д. 47</t>
  </si>
  <si>
    <t>г. Якутск, с. Тулагино, ул. Связистов, д. 1</t>
  </si>
  <si>
    <t>г. Якутск, с. Тулагино, ул. Связистов, д. 2</t>
  </si>
  <si>
    <t>г. Якутск, с. Сырдах, ул. Мира, д. 9</t>
  </si>
  <si>
    <t>г. Якутск, с. Хатассы, ул. Каландарашвили, д. 4</t>
  </si>
  <si>
    <t>г. Якутск, с. Хатассы, ул. Ленина, д. 67</t>
  </si>
  <si>
    <t>г. Якутск, с. Хатассы, ул. Ленина, д. 67 кор.1</t>
  </si>
  <si>
    <t>г. Якутск, с. Хатассы, ул. Каландарашвили, д. 4 кор.1</t>
  </si>
  <si>
    <t>г. Якутск, мкр. 202-й, д. 5</t>
  </si>
  <si>
    <t>г. Якутск, мкр. Кангалассы, ул. 26 партсъезда, д. 3</t>
  </si>
  <si>
    <t>г. Якутск, мкр. Марха, тракт Маганский 2 км, д. 2</t>
  </si>
  <si>
    <t>г. Якутск, мкр. Марха, ул. О.Кошевого, д. 67 кор.1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</si>
  <si>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</si>
  <si>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</si>
  <si>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</si>
  <si>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</si>
  <si>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Птицефабрика, д. 7</t>
  </si>
  <si>
    <t>г. Якутск, пр-кт Ленина, д. 7</t>
  </si>
  <si>
    <t>г. Якутск, пр-кт Ленина, д. 11 кор.2</t>
  </si>
  <si>
    <t>г. Якутск, пр-кт Ленина, д. 16</t>
  </si>
  <si>
    <t>г. Якутск, ул. Богатырева, д. 11 кор.1</t>
  </si>
  <si>
    <t>г. Якутск, ул. Дежнева, д. 75</t>
  </si>
  <si>
    <t>г. Якутск, ул. Горького, д. 96</t>
  </si>
  <si>
    <t>г. Якутск, ул. Жорницкого, д. 38</t>
  </si>
  <si>
    <t>г. Якутск, ул. Дзержинского, д. 33</t>
  </si>
  <si>
    <t>г. Якутск, ул. Дзержинского, д. 9</t>
  </si>
  <si>
    <t>г. Якутск, ул. Ильменская, д. 63</t>
  </si>
  <si>
    <t>г. Якутск, ул. Каландаришвили, д. 1</t>
  </si>
  <si>
    <t>г. Якутск, ул. Каландаришвили, д. 38 кор.2</t>
  </si>
  <si>
    <t>г. Якутск, ул. Каландаришвили, д. 38 кор.3</t>
  </si>
  <si>
    <t>г. Якутск, ул. Каландаришвили, д. 40 кор.1</t>
  </si>
  <si>
    <t>г. Якутск, ул. Каландаришвили, д. 40 кор.4</t>
  </si>
  <si>
    <t>г. Якутск, ул. Каландаришвили, д. 40 кор.7</t>
  </si>
  <si>
    <t>г. Якутск, ул. Каландаришвили, д. 40 кор.8</t>
  </si>
  <si>
    <t>г. Якутск, ул. Кальвица, д. 1 кор.1</t>
  </si>
  <si>
    <t>г. Якутск, ул. Кальвица, д. 2 кор.3</t>
  </si>
  <si>
    <t>г. Якутск, ул. Кальвица, д. 2 кор.1</t>
  </si>
  <si>
    <t>г. Якутск, ул. Кальвица, д. 2 кор.2</t>
  </si>
  <si>
    <t>г. Якутск, ул. Кирова, д. 34</t>
  </si>
  <si>
    <t>г. Якутск, ул. Кузьмина, д. 34</t>
  </si>
  <si>
    <t>г. Якутск, ул. Кулаковского, д. 30</t>
  </si>
  <si>
    <t>г. Якутск, ул. Маяковского, д. 108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</si>
  <si>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</si>
  <si>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</si>
  <si>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</si>
  <si>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</si>
  <si>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Маяковского, д. 77 кор.1</t>
  </si>
  <si>
    <t>г. Якутск, ул. Маяковского, д. 96</t>
  </si>
  <si>
    <t>г. Якутск, ул. Мерзлотная, д. 29</t>
  </si>
  <si>
    <t>г. Якутск, ул. Можайского, д. 21 кор.1</t>
  </si>
  <si>
    <t>г. Якутск, ул. Можайского, д. 19</t>
  </si>
  <si>
    <t>г. Якутск, ул. Можайского, д. 19 кор.1</t>
  </si>
  <si>
    <t>г. Якутск, ул. Можайского, д. 21</t>
  </si>
  <si>
    <t>г. Якутск, ул. Можайского, д. 17 кор.5</t>
  </si>
  <si>
    <t>г. Якутск, ул. Октябрьская, д. 26 кор.1</t>
  </si>
  <si>
    <t>г. Якутск, ул. Октябрьская, д. 26 кор.2</t>
  </si>
  <si>
    <t>г. Якутск, ул. Октябрьская, д. 26 кор.3</t>
  </si>
  <si>
    <t>г. Якутск, ул. Октябрьская, д. 5</t>
  </si>
  <si>
    <t>г. Якутск, ул. Орджоникидзе, д. 7 кор.2</t>
  </si>
  <si>
    <t>г. Якутск, ул. Орджоникидзе, д. 44</t>
  </si>
  <si>
    <t>г. Якутск, ул. Орджоникидзе, д. 33</t>
  </si>
  <si>
    <t>г. Якутск, ул. Орджоникидзе, д. 43 СПЕЦСЧЕТ</t>
  </si>
  <si>
    <t>г. Якутск, ул. Орджоникидзе, д. 46</t>
  </si>
  <si>
    <t>г. Якутск, ул. Петра Алексеева, д. 4 кор.1</t>
  </si>
  <si>
    <t>г. Якутск, ул. Петра Алексеева, д. 4 кор.2</t>
  </si>
  <si>
    <t>г. Якутск, ул. Петра Алексеева, д. 6</t>
  </si>
  <si>
    <t>г. Якутск, ул. Петра Алексеева, д. 6 кор.2</t>
  </si>
  <si>
    <t>г. Якутск, ул. Петра Алексеева, д. 12 кор.1</t>
  </si>
  <si>
    <t>г. Якутск, ул. Петровского, д. 10 СПЕЦСЧЕТ</t>
  </si>
  <si>
    <t>г. Якутск, ул. Пояркова, д. 10</t>
  </si>
  <si>
    <t>г. Якутск, ул. Стадухина, д. 80</t>
  </si>
  <si>
    <t>г. Якутск, ул. Стадухина, д. 86</t>
  </si>
  <si>
    <t>г. Якутск, ул. Семена Данилова, д. 30</t>
  </si>
  <si>
    <t>г. Якутск, ул. Хабарова, д. 21</t>
  </si>
  <si>
    <t>г. Якутск, ул. Халтурина, д. 6</t>
  </si>
  <si>
    <t>г. Якутск, ул. Челюскина, д. 6 кор.3</t>
  </si>
  <si>
    <t>г. Якутск, ул. Якова Потапова, д. 19 кор.1</t>
  </si>
  <si>
    <t>г. Якутск, ул. Ярославского, д. 32</t>
  </si>
  <si>
    <t>г. Якутск, ул. Ярославского, д. 19 кор.1</t>
  </si>
  <si>
    <t>г. Якутск, ш. Сергеляхское 12 км, д. 7</t>
  </si>
  <si>
    <t>г. Якутск, ш. Сергеляхское 13 км, д. 1</t>
  </si>
  <si>
    <t>ГО Жатай, п. Жатай, ул. Северная, д. 21</t>
  </si>
  <si>
    <t>ГО Жатай, п. Жатай, ул. Северная, д. 27</t>
  </si>
  <si>
    <t>ГО Жатай, п. Жатай, ул. Северная, д. 33/1</t>
  </si>
  <si>
    <t>ГО Жатай, п. Жатай, ул. Северная, д. 44</t>
  </si>
  <si>
    <t>1958</t>
  </si>
  <si>
    <t>ГО Жатай, п. Жатай, ул. Северная, д. 54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</si>
  <si>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</si>
  <si>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</si>
  <si>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</si>
  <si>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Ленина, д. 56 кор.А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</si>
  <si>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</si>
  <si>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</si>
  <si>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</si>
  <si>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34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</si>
  <si>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</si>
  <si>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</si>
  <si>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</si>
  <si>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5</t>
  </si>
  <si>
    <t>Ленский у, г. Ленск, ул. Пролетарская, д. 15</t>
  </si>
  <si>
    <t>Ленский у, г. Ленск, ул. Пролетарская, д. 3</t>
  </si>
  <si>
    <t>Ленский у, г. Ленск, ул. Пролетарская, д. 5</t>
  </si>
  <si>
    <t>Мирнинский у, г. Мирный, пр-кт Ленинградский, д. 1 кор.1</t>
  </si>
  <si>
    <t>Мирнинский у, г. Мирный, ул. Ленина, д. 10</t>
  </si>
  <si>
    <t>Мирнинский у, г. Мирный, ул. Ленина, д. 10 кор.А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</si>
  <si>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</si>
  <si>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</si>
  <si>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</si>
  <si>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</si>
  <si>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</si>
  <si>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</si>
  <si>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кор.А</t>
  </si>
  <si>
    <t>Мирнинский у, г. Мирный, ул. Ленина, д. 38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</si>
  <si>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</si>
  <si>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</si>
  <si>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</si>
  <si>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</si>
  <si>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</si>
  <si>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</si>
  <si>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</si>
  <si>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</si>
  <si>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19</t>
  </si>
  <si>
    <t>Мирнинский у, г. Мирный, ул. Советская, д. 8</t>
  </si>
  <si>
    <t>Мирнинский у, г. Мирный, ул. Солдатова, д. 3</t>
  </si>
  <si>
    <t>Мирнинский у, г. Мирный, ул. Тихонова, д. 12</t>
  </si>
  <si>
    <t>Мирнинский у, г. Мирный, ул. Тихонова, д. 2</t>
  </si>
  <si>
    <t>Мирнинский у, г. Мирный, ш. 50 лет Октября, д. 12 кор.1</t>
  </si>
  <si>
    <t>Мирнинский у, г. Мирный, ш. 50 лет Октября, д. 5</t>
  </si>
  <si>
    <t>МО "Поселок Светлый"</t>
  </si>
  <si>
    <t>Мирнинский у, п. Светлый, ул. Дружбы Народов, д. 13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</si>
  <si>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</si>
  <si>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</si>
  <si>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</si>
  <si>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</si>
  <si>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МО "Ленский наслег"</t>
  </si>
  <si>
    <t>Намский у, Ленский н-г, с. Намцы, ул. Ржевская, д. 5 кор. 1</t>
  </si>
  <si>
    <t>Намский у, Ленский н-г, с. Намцы, ул. Ржевская, д. 5</t>
  </si>
  <si>
    <t>Намский у, Ленский н-г, с. Намцы, ул. Чернышевского, д. 22</t>
  </si>
  <si>
    <t>Намский у, Ленский н-г, с. Намцы, ул. Чернышевского, д. 30</t>
  </si>
  <si>
    <t>МО "Город Нюрба"</t>
  </si>
  <si>
    <t>Нюрбинский у, г. Нюрба, кв-л Энергетик, д. 67</t>
  </si>
  <si>
    <t>Нюрбинский у, г. Нюрба, кв-л Энергетик, д. 7</t>
  </si>
  <si>
    <t>Нюрбинский у, г. Нюрба, кв-л Энергетик, д. 71</t>
  </si>
  <si>
    <t>Нюрбинский у, г. Нюрба, кв-л Энергетик, д. 75</t>
  </si>
  <si>
    <t>Хангаласский у, п. Мохсоголлох, ул. Соколиная, д. 21</t>
  </si>
  <si>
    <t>Алданский у, г. Алдан, ул. Гагарина, д. 3</t>
  </si>
  <si>
    <t>Алданский у, г. Томмот, пер. Якутский, д. 13</t>
  </si>
  <si>
    <t>Алданский у, п. Лебединый, ул. Карла Маркса, д. 20 кор. А</t>
  </si>
  <si>
    <t>Алданский у, п. Нижний Куранах, мкр. 1-й, д. 15</t>
  </si>
  <si>
    <t>Алданский у, п. Нижний Куранах, мкр. Солнечный, д. 5</t>
  </si>
  <si>
    <t>Алданский у, п. Нижний Куранах, ул. Нагорная, д. 97А</t>
  </si>
  <si>
    <t>Алданский у, п. Нижний Куранах, ул. Строительная, д. 7А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</si>
  <si>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</si>
  <si>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</si>
  <si>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</si>
  <si>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Аллаиховский у, п. Чокурдах, ул. им Ленина, д. 31</t>
  </si>
  <si>
    <t>Аллаиховский у, п. Чокурдах, ул. Советская, д. 7</t>
  </si>
  <si>
    <t>Аллаиховский у, п. Чокурдах, пер. С.Дежнева, д. 11</t>
  </si>
  <si>
    <t>Аллаиховский у, п. Чокурдах, ул. им Ленина, д. 1А</t>
  </si>
  <si>
    <t>Аллаиховский у, п. Чокурдах, ул. им Ю.Гагарина, д. 7Б</t>
  </si>
  <si>
    <t>Булунский у, п. Тикси, ул. Академика Федорова, д. 24</t>
  </si>
  <si>
    <t>Булунский у, п. Тикси, ул. Трусова, д. 9</t>
  </si>
  <si>
    <t>Верхнеколымский у, п. Зырянка, ул. Леликова, д. 8</t>
  </si>
  <si>
    <t>п. Беркакит, п. Беркакит (г Нерюнгри), ул. Мусы Джалиля, д. 1</t>
  </si>
  <si>
    <t>п. Беркакит, п. Беркакит (г Нерюнгри), ул. Мусы Джалиля, д. 11</t>
  </si>
  <si>
    <t>п. Беркакит, п. Беркакит (г Нерюнгри), ул. Мусы Джалиля, д. 7</t>
  </si>
  <si>
    <t>п. Беркакит, п. Беркакит (г Нерюнгри), ул. Мусы Джалиля, д. 9</t>
  </si>
  <si>
    <t>п. Беркакит, п. Беркакит (г Нерюнгри), ул. Октябрьская, д. 2</t>
  </si>
  <si>
    <t>п. Беркакит, п. Беркакит (г Нерюнгри), ул. Оптимистов, д. 1</t>
  </si>
  <si>
    <t>п. Беркакит, п. Беркакит (г Нерюнгри), ул. Оптимистов, д. 3</t>
  </si>
  <si>
    <t>п. Беркакит, п. Беркакит (г Нерюнгри), ул. Школьная, д. 7</t>
  </si>
  <si>
    <t>п. Чульман (г Нерюнгри), ул. Островского, д. 15</t>
  </si>
  <si>
    <t>п. Чульман (г Нерюнгри), ул. Циолковского, д. 2</t>
  </si>
  <si>
    <t>п. Чульман (г Нерюнгри), ул. Школьная, д. 12</t>
  </si>
  <si>
    <t>п. Чульман (г Нерюнгри), ул. Строительная, д. 12</t>
  </si>
  <si>
    <t>г. Нерюнгри, пр-кт Мира, д. 27 кор.2</t>
  </si>
  <si>
    <t>г. Нерюнгри, пр-кт Мира, д. 3 кор.1</t>
  </si>
  <si>
    <t>г. Нерюнгри, ул. им Кравченко, д. 10</t>
  </si>
  <si>
    <t>г. Нерюнгри, ул. им Кравченко, д. 12</t>
  </si>
  <si>
    <t>г. Нерюнгри, ул. им Кравченко, д. 17 кор.1</t>
  </si>
  <si>
    <t>г. Нерюнгри, ул. им Кравченко, д. 20</t>
  </si>
  <si>
    <t>г. Нерюнгри, ул. им Кравченко, д. 20 кор.1</t>
  </si>
  <si>
    <t>г. Нерюнгри, ул. им Кравченко, д. 25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</si>
  <si>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</si>
  <si>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</si>
  <si>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</si>
  <si>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</si>
  <si>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Карла Маркса, д. 1 кор.1</t>
  </si>
  <si>
    <t>г. Нерюнгри, ул. Карла Маркса, д. 13</t>
  </si>
  <si>
    <t>г. Нерюнгри, ул. Карла Маркса, д. 16 кор.1</t>
  </si>
  <si>
    <t>г. Нерюнгри, ул. Карла Маркса, д. 17 кор.1</t>
  </si>
  <si>
    <t>г. Нерюнгри, ул. Карла Маркса, д. 19 кор.1</t>
  </si>
  <si>
    <t>г. Нерюнгри, ул. Карла Маркса, д. 20</t>
  </si>
  <si>
    <t>г. Нерюнгри, ул. Карла Маркса, д. 25 кор.3</t>
  </si>
  <si>
    <t>г. Нерюнгри, ул. Карла Маркса, д. 29 кор.1</t>
  </si>
  <si>
    <t>г. Нерюнгри, ул. Карла Маркса, д. 9 кор.1</t>
  </si>
  <si>
    <t>г. Нерюнгри, ул. Карла Маркса, д. 9 кор.2</t>
  </si>
  <si>
    <t>г. Нерюнгри, ул. Карла Маркса, д. 9 кор.3</t>
  </si>
  <si>
    <t>г. Нерюнгри, ул. Карла Маркса, д. 9 кор.4 СПЕЦСЧЕТ</t>
  </si>
  <si>
    <t>г. Нерюнгри, ул. Новостроевская, д. 3</t>
  </si>
  <si>
    <t>г. Нерюнгри, ул. Строителей, д. 1</t>
  </si>
  <si>
    <t>г. Нерюнгри, ул. Тимптонская, д. 3 кор.1</t>
  </si>
  <si>
    <t>г. Нерюнгри, ул. Чурапчинская, д. 37 кор.1</t>
  </si>
  <si>
    <t>г. Нерюнгри, ул. Чурапчинская, д. 37 кор.2</t>
  </si>
  <si>
    <t>г. Нерюнгри, ул. Чурапчинская, д. 37 кор.3</t>
  </si>
  <si>
    <t>г. Нерюнгри, ул. Чурапчинская, д. 46</t>
  </si>
  <si>
    <t>г. Нерюнгри, ул. Чурапчинская, д. 48</t>
  </si>
  <si>
    <t>г. Нерюнгри, ул. Южно-Якутская, д. 24</t>
  </si>
  <si>
    <t>г. Нерюнгри, ул. Южно-Якутская, д. 30</t>
  </si>
  <si>
    <t>г. Нерюнгри, ул. Южно-Якутская, д. 31</t>
  </si>
  <si>
    <t>г. Нерюнгри, ул. Южно-Якутская, д. 31 кор.1</t>
  </si>
  <si>
    <t>г. Нерюнгри, ул. Южно-Якутская, д. 31 кор.2</t>
  </si>
  <si>
    <t>г. Нерюнгри, ул. Южно-Якутская, д. 38</t>
  </si>
  <si>
    <t>г. Якутск, мкр. Кангалассы, ул. 26 партсъезда, д. 2</t>
  </si>
  <si>
    <t>г. Якутск, с. Табага, ул. Комсомольская, д. 9</t>
  </si>
  <si>
    <t>г. Якутск, с. Хатассы, ул. Каландарашвили, д. 2</t>
  </si>
  <si>
    <t>г. Якутск, мкр. Борисовка 1, д. 56</t>
  </si>
  <si>
    <t>г. Якутск, пр-кт Ленина, д. 10</t>
  </si>
  <si>
    <t>1957</t>
  </si>
  <si>
    <t>г. Якутск, пр-кт Ленина, д. 11</t>
  </si>
  <si>
    <t>г. Якутск, пр-кт Ленина, д. 21</t>
  </si>
  <si>
    <t>1954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</si>
  <si>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</si>
  <si>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</si>
  <si>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</si>
  <si>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</si>
  <si>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</si>
  <si>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</si>
  <si>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</si>
  <si>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</si>
  <si>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пр-кт Ленина, д. 6</t>
  </si>
  <si>
    <t>г. Якутск, пр-кт Ленина, д. 7 кор.2</t>
  </si>
  <si>
    <t>г. Якутск, пр-кт Ленина, д. 9</t>
  </si>
  <si>
    <t>г. Якутск, ул. 50 лет Советской Армии, д. 25 кор.2</t>
  </si>
  <si>
    <t>г. Якутск, пр. Михаила Николаева, д. 36 кор.6</t>
  </si>
  <si>
    <t>г. Якутск, ул. Бекетова, д. 11 кор.1</t>
  </si>
  <si>
    <t>г. Якутск, ул. Бестужева-Марлинского, д. 1 кор.1</t>
  </si>
  <si>
    <t>г. Якутск, ул. Билибина, д. 19 кор.1</t>
  </si>
  <si>
    <t>г. Якутск, ул. Билибина, д. 19 кор.2</t>
  </si>
  <si>
    <t>г. Якутск, ул. Воинская, д. 9</t>
  </si>
  <si>
    <t>г. Якутск, ул. Горького, д. 94</t>
  </si>
  <si>
    <t>г. Якутск, ул. Дежнева, д. 89 кор.2</t>
  </si>
  <si>
    <t>г. Якутск, ул. Дежнева, д. 91</t>
  </si>
  <si>
    <t>г. Якутск, ул. Дзержинского, д. 20 кор.1</t>
  </si>
  <si>
    <t>г. Якутск, ул. Дзержинского, д. 22 кор.4</t>
  </si>
  <si>
    <t>г. Якутск, ул. Дзержинского, д. 26</t>
  </si>
  <si>
    <t>г. Якутск, ул. Дзержинского, д. 28</t>
  </si>
  <si>
    <t>г. Якутск, ул. Дзержинского, д. 36</t>
  </si>
  <si>
    <t>г. Якутск, ул. Дзержинского, д. 36 кор.1</t>
  </si>
  <si>
    <t>г. Якутск, ул. Дзержинского, д. 31 кор.1</t>
  </si>
  <si>
    <t>г. Якутск, ул. Дзержинского, д. 15</t>
  </si>
  <si>
    <t>г. Якутск, ул. Дзержинского, д. 15/1</t>
  </si>
  <si>
    <t>г. Якутск, ул. Каландаришвили, д. 23 кор.2</t>
  </si>
  <si>
    <t>2003</t>
  </si>
  <si>
    <t>г. Якутск, ул. Каландаришвили, д. 25 кор.2</t>
  </si>
  <si>
    <t>г. Якутск, ул. Кирова, д. 27 кор.1</t>
  </si>
  <si>
    <t>г. Якутск, ул. Клары Цеткин, д. 18</t>
  </si>
  <si>
    <t>г. Якутск, ул. Космонавтов, д. 17 кор.1</t>
  </si>
  <si>
    <t>г. Якутск, ул. Крупской, д. 21</t>
  </si>
  <si>
    <t>г. Якутск, ул. Курашова, д. 1 кор.1</t>
  </si>
  <si>
    <t>г. Якутск, ул. Лермонтова, д. 23 кор.2</t>
  </si>
  <si>
    <t>г. Якутск, ул. Лермонтова, д. 24</t>
  </si>
  <si>
    <t>г. Якутск, ул. Лермонтова, д. 27 кор.1</t>
  </si>
  <si>
    <t>г. Якутск, ул. Лермонтова, д. 29 кор.1</t>
  </si>
  <si>
    <t>г. Якутск, ул. Лонгинова, д. 38 кор.1</t>
  </si>
  <si>
    <t>г. Якутск, ул. Мерзлотная, д. 28</t>
  </si>
  <si>
    <t>г. Якутск, ул. Можайского, д. 17 кор.1</t>
  </si>
  <si>
    <t>г. Якутск, ул. Можайского, д. 19 кор.2</t>
  </si>
  <si>
    <t>г. Якутск, ул. Октябрьская, д. 21</t>
  </si>
  <si>
    <t>1960</t>
  </si>
  <si>
    <t>г. Якутск, ул. Орджоникидзе, д. 37</t>
  </si>
  <si>
    <t>г. Якутск, ул. Очиченко, д. 25 кор.2</t>
  </si>
  <si>
    <t>г. Якутск, ул. Очиченко, д. 5 кор.1</t>
  </si>
  <si>
    <t>г. Якутск, ул. Очиченко, д. 3 кор.4</t>
  </si>
  <si>
    <t>г. Якутск, ул. Петра Алексеева, д. 12</t>
  </si>
  <si>
    <t>г. Якутск, ул. Петра Алексеева, д. 12 кор.2</t>
  </si>
  <si>
    <t>г. Якутск, ул. Петра Алексеева, д. 73</t>
  </si>
  <si>
    <t>г. Якутск, ул. Петра Алексеева, д. 75</t>
  </si>
  <si>
    <t>г. Якутск, ул. Петра Алексеева, д. 79</t>
  </si>
  <si>
    <t>г. Якутск, ул. Петра Алексеева, д. 8</t>
  </si>
  <si>
    <t>г. Якутск, ул. Петра Алексеева, д. 4</t>
  </si>
  <si>
    <t>г. Якутск, ул. Петра Алексеева, д. 49 кор.1</t>
  </si>
  <si>
    <t>г. Якутск, ул. Петра Алексеева, д. 95</t>
  </si>
  <si>
    <t>г. Якутск, ул. Пояркова, д. 12</t>
  </si>
  <si>
    <t>г. Якутск, ул. Северная, д. 7</t>
  </si>
  <si>
    <t>г. Якутск, ул. Сергеляхская, д. 10 кор.2</t>
  </si>
  <si>
    <t>г. Якутск, ул. Стадухина, д. 82</t>
  </si>
  <si>
    <t>г. Якутск, ул. Стадухина, д. 84</t>
  </si>
  <si>
    <t>г. Якутск, ул. Стадухина, д. 80 кор.2</t>
  </si>
  <si>
    <t>г. Якутск, ул. Труда, д. 1</t>
  </si>
  <si>
    <t>г. Якутск, ул. Федора Попова, д. 14 кор.3</t>
  </si>
  <si>
    <t>г. Якутск, ул. Федора Попова, д. 18 кор.2</t>
  </si>
  <si>
    <t>г. Якутск, ул. Федора Попова, д. 14 кор.1</t>
  </si>
  <si>
    <t>г. Якутск, ул. Федора Попова, д. 16 кор.2</t>
  </si>
  <si>
    <t>г. Якутск, ул. Хабарова, д. 27</t>
  </si>
  <si>
    <t>г. Якутск, ул. Хабарова, д. 3</t>
  </si>
  <si>
    <t>г. Якутск, ул. Хабарова, д. 7</t>
  </si>
  <si>
    <t>г. Якутск, ул. Хабарова, д. 19 кор.4</t>
  </si>
  <si>
    <t>г. Якутск, ул. Хабарова, д. 5</t>
  </si>
  <si>
    <t>г. Якутск, ул. Халтурина, д. 2</t>
  </si>
  <si>
    <t>г. Якутск, ул. Халтурина, д. 6 кор.1</t>
  </si>
  <si>
    <t>г. Якутск, ул. Халтурина, д. 7 кор.2</t>
  </si>
  <si>
    <t>г. Якутск, ул. Чернышевского, д. 114 кор.8</t>
  </si>
  <si>
    <t>г. Якутск, ул. Чиряева, д. 8</t>
  </si>
  <si>
    <t>г. Якутск, ул. Чиряева, д. 1 кор.1</t>
  </si>
  <si>
    <t>г. Якутск, ул. Шавкунова, д. 103/1</t>
  </si>
  <si>
    <t>г. Якутск, ул. Ярославского, д. 2</t>
  </si>
  <si>
    <t>г. Якутск, ул. Ярославского, д. 30 кор.1</t>
  </si>
  <si>
    <t>г. Якутск, ул. Ярославского, д. 39 кор.1</t>
  </si>
  <si>
    <t>ГО Жатай, п. Жатай, ул. Северная, д. 19</t>
  </si>
  <si>
    <t>ГО Жатай, п. Жатай, ул. Северная, д. 21/1</t>
  </si>
  <si>
    <t>ГО Жатай, п. Жатай, ул. Северная, д. 23/1</t>
  </si>
  <si>
    <t>ГО Жатай, п. Жатай, ул. Северная, д. 37</t>
  </si>
  <si>
    <t>ГО Жатай, п. Жатай, ул. Строда, д. 4</t>
  </si>
  <si>
    <t>Ленский у, г. Ленск, ул. Ленина, д. 64 кор.Б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</si>
  <si>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</si>
  <si>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</si>
  <si>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</si>
  <si>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9</t>
  </si>
  <si>
    <t>Ленский у, г. Ленск, ул. Набережная, д. 101</t>
  </si>
  <si>
    <t>МО "Поселок Пеледуй"</t>
  </si>
  <si>
    <t>Ленский у, п. Пеледуй, ул. Майская, д. 31</t>
  </si>
  <si>
    <t>Мирнинский у, г. Мирный, пр-кт Ленинградский, д. 19</t>
  </si>
  <si>
    <t>Мирнинский у, г. Мирный, пр-кт Ленинградский, д. 21</t>
  </si>
  <si>
    <t>Мирнинский у, г. Мирный, пр-кт Ленинградский, д. 21 кор.1</t>
  </si>
  <si>
    <t>Мирнинский у, г. Мирный, пр-кт Ленинградский, д. 23</t>
  </si>
  <si>
    <t>Мирнинский у, г. Мирный, ул. Советская, д. 11 кор.2</t>
  </si>
  <si>
    <t>Мирнинский у, г. Мирный, ул. Советская, д. 13 кор.1</t>
  </si>
  <si>
    <t>Мирнинский у, г. Мирный, ул. Советская, д. 13 кор.4</t>
  </si>
  <si>
    <t>Мирнинский у, г. Мирный, ул. Тихонова, д. 12 кор.2</t>
  </si>
  <si>
    <t>Мирнинский у, г. Мирный, ул. Тихонова, д. 6</t>
  </si>
  <si>
    <t>Мирнинский у, г. Мирный, ул. Тихонова, д. 16</t>
  </si>
  <si>
    <t>Мирнинский у, г. Мирный, ул. Солдатова, д. 12</t>
  </si>
  <si>
    <t>Мирнинский у, г. Мирный, ул. Солдатова, д. 2</t>
  </si>
  <si>
    <t>Мирнинский у, г. Мирный, ул. Солдатова, д. 6</t>
  </si>
  <si>
    <t>Мирнинский у, г. Мирный, ул. Советская, д. 21 кор.А</t>
  </si>
  <si>
    <t>Мирнинский у, г. Мирный, ул. Советская, д. 10</t>
  </si>
  <si>
    <t>Мирнинский у, г. Мирный, ул. Аммосова, д. 98 кор.1</t>
  </si>
  <si>
    <t>Мирнинский у, г. Мирный, ул. Ленина, д. 11</t>
  </si>
  <si>
    <t>Мирнинский у, г. Мирный, ул. Ленина, д. 21</t>
  </si>
  <si>
    <t>Мирнинский у, г. Мирный, ул. Ленина, д. 4 кор.2</t>
  </si>
  <si>
    <t>Мирнинский у, г. Мирный, ул. Московская, д. 2</t>
  </si>
  <si>
    <t>Мирнинский у, г. Мирный, ул. Ойунского, д. 13</t>
  </si>
  <si>
    <t>Мирнинский у, г. Мирный, ул. Советская, д. 13 кор.2</t>
  </si>
  <si>
    <t>Мирнинский у, г. Мирный, ул. Советская, д. 17 кор.А</t>
  </si>
  <si>
    <t>Мирнинский у, г. Мирный, ул. Советская, д. 21</t>
  </si>
  <si>
    <t>Мирнинский у, г. Мирный, ул. Советская, д. 7</t>
  </si>
  <si>
    <t>Мирнинский у, г. Мирный, ул. Солдатова, д. 2 кор.1</t>
  </si>
  <si>
    <t>Мирнинский у, г. Мирный, ул. Тихонова, д. 10</t>
  </si>
  <si>
    <t>Мирнинский у, г. Мирный, ул. Тихонова, д. 16 кор.А</t>
  </si>
  <si>
    <t>Мирнинский у, г. Мирный, ул. Тихонова, д. 29 кор.1</t>
  </si>
  <si>
    <t>Мирнинский у, г. Мирный, ул. Тихонова, д. 29 кор.3</t>
  </si>
  <si>
    <t>Мирнинский у, г. Мирный, ул. Тихонова, д. 3 кор.1</t>
  </si>
  <si>
    <t>Мирнинский у, г. Мирный, ул. Тихонова, д. 3 кор.2</t>
  </si>
  <si>
    <t>Мирнинский у, г. Мирный, ул. Тихонова, д. 4</t>
  </si>
  <si>
    <t>Мирнинский у, г. Мирный, ул. Тихонова, д. 8</t>
  </si>
  <si>
    <t>Мирнинский у, г. Мирный, ш. 50 лет Октября, д. 3</t>
  </si>
  <si>
    <t>Мирнинский у, г. Мирный, ш. 50 лет Октября, д. 7</t>
  </si>
  <si>
    <t>МО "Город Удачный"</t>
  </si>
  <si>
    <t>Мирнинский у, г. Удачный, мкр. Новый город, д. 1</t>
  </si>
  <si>
    <t>МО "Поселок Айхал"</t>
  </si>
  <si>
    <t>Мирнинский у, п. Айхал, ул. Советская, д. 15 кор.Б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</si>
  <si>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</si>
  <si>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</si>
  <si>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4</t>
  </si>
  <si>
    <t>Мирнинский у, п. Светлый, ул. Гидростроителей, д. 5</t>
  </si>
  <si>
    <t>Мирнинский у, п. Светлый, ул. Молодежная, д. 25</t>
  </si>
  <si>
    <t>МО "Поселок Чернышевский"</t>
  </si>
  <si>
    <t>Мирнинский у, п. Чернышевский, ул. Гидростроителей, д. 26</t>
  </si>
  <si>
    <t>Намский у, Ленский н-г, с. Намцы, ул. Чернышевского, д. 3</t>
  </si>
  <si>
    <t>Нижнеколымский у, п. Черский, ул. Котельникова, д. 11</t>
  </si>
  <si>
    <t>Нижнеколымский у, п. Черский, ул. Молодежная, д. 10 кор.1</t>
  </si>
  <si>
    <t>Нижнеколымский у, п. Черский, ул. Молодежная, д. 10 кор.2</t>
  </si>
  <si>
    <t>Нижнеколымский у, п. Черский, ул. Молодежная, д. 16 кор.1</t>
  </si>
  <si>
    <t>Нижнеколымский у, п. Черский, ул. Молодежная, д. 4</t>
  </si>
  <si>
    <t>Нижнеколымский у, п. Черский, ул. Молодежная, д. 6 кор.1</t>
  </si>
  <si>
    <t>Нижнеколымский у, п. Черский, ул. Молодежная, д. 8 кор.1</t>
  </si>
  <si>
    <t>Нижнеколымский у, п. Черский, ул. Молодежная, д. 8 кор.2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</si>
  <si>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</si>
  <si>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</si>
  <si>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</si>
  <si>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14 кор.17</t>
  </si>
  <si>
    <t>Нижнеколымский у, п. Черский, ул. Таврата, д. 15</t>
  </si>
  <si>
    <t>Нижнеколымский у, п. Черский, ул. Таврата, д. 3</t>
  </si>
  <si>
    <t>Нюрбинский у, г. Нюрба, кв-л Энергетик, д. 73</t>
  </si>
  <si>
    <t>Нюрбинский у, г. Нюрба, кв-л Энергетик, д. 9</t>
  </si>
  <si>
    <t>Оймяконский у, п. Усть-Нера, пгт Усть-Нера, проезд Спортивный, д. 1</t>
  </si>
  <si>
    <t>Оймяконский у, п. Усть-Нера, пгт Усть-Нера, ул. Ленина, д. 9</t>
  </si>
  <si>
    <t>Оймяконский у, п. Усть-Нера, пгт Усть-Нера, ул. Мацкепладзе, д. 16</t>
  </si>
  <si>
    <t>Олекминский у, г. Олёкминск, г. Олекминск, ул. Калинина, д. 2</t>
  </si>
  <si>
    <t>ГП "поселок Депутатский"</t>
  </si>
  <si>
    <t>Усть-Янский у, п. Депутатский, пгт Депутатский, мкр. Арктика, д. 10</t>
  </si>
  <si>
    <t>СП "Бестяхский наслег"</t>
  </si>
  <si>
    <t>Хангаласский у, Бестяхский н-г, с. Бестях, ул. Центральная, д. 53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</si>
  <si>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</si>
  <si>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</si>
  <si>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Орджоникидзе, д. 20</t>
  </si>
  <si>
    <t>Хангаласский у, г. Покровск, ул. Заводская, д. 2</t>
  </si>
  <si>
    <t>Хангаласский у, г. Покровск, ул. Таежная, д. 2</t>
  </si>
  <si>
    <t>Хангаласский у, г. Покровск, ул. Южная, д. 6</t>
  </si>
  <si>
    <t>Хангаласский у, г. Покровск, ул. Южная, д. 8</t>
  </si>
  <si>
    <t>Хангаласский у, п. Мохсоголлох, ул. Военный городок, д. 7</t>
  </si>
  <si>
    <t>Хангаласский у, п. Мохсоголлох, ул. Молодежная, д. 22</t>
  </si>
  <si>
    <t>Хангаласский у, п. Мохсоголлох, ул. Соколиная, д. 1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</si>
  <si>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</si>
  <si>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</si>
  <si>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</si>
  <si>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</si>
  <si>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Бестяхский н-г, с. Бестях, ул. Центральная, д. 55</t>
  </si>
  <si>
    <t>сверены по взносам на 27082024</t>
  </si>
  <si>
    <t>переносы по РПКР</t>
  </si>
  <si>
    <t>редактирование ГБ в соотв с планом</t>
  </si>
  <si>
    <t>редактирование ЗС в соотв с планом</t>
  </si>
  <si>
    <t>Приложение № 2 к приказу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</si>
  <si>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видам работ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</si>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</sst>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_ ;[Red]\-#,##0.00\ "/>
    <numFmt numFmtId="166" formatCode="_-* #,##0.00_-;\-* #,##0.00_-;_-* \-??_-;_-@_-"/>
    <numFmt numFmtId="167" formatCode="_-* #,##0.00\ _₽_-;\-* #,##0.00\ _₽_-;_-* \-??\ _₽_-;_-@_-"/>
  </numFmts>
  <fonts count="11" x14ac:knownFonts="1">
    <font>
      <sz val="11"/>
      <name val="Calibri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b/>
      <sz val="10"/>
      <name val="Times New Roman"/>
    </font>
    <font>
      <b/>
      <sz val="10"/>
      <name val="Arial"/>
    </font>
    <font>
      <sz val="10"/>
      <name val="Times New Roman"/>
    </font>
    <font>
      <sz val="11"/>
      <color rgb="FF000000"/>
      <name val="Times New Roman"/>
    </font>
    <font>
      <sz val="1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9" tint="0.79989013336588644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42">
    <xf numFmtId="0" fontId="1" fillId="0" borderId="0" xfId="0" applyNumberFormat="1" applyFont="1"/>
    <xf numFmtId="0" fontId="1" fillId="2" borderId="0" xfId="0" applyNumberFormat="1" applyFont="1" applyFill="1"/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/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top" wrapText="1"/>
    </xf>
    <xf numFmtId="4" fontId="4" fillId="3" borderId="0" xfId="0" applyNumberFormat="1" applyFont="1" applyFill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5" borderId="3" xfId="0" applyNumberFormat="1" applyFont="1" applyFill="1" applyBorder="1"/>
    <xf numFmtId="0" fontId="6" fillId="5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/>
    <xf numFmtId="2" fontId="7" fillId="2" borderId="3" xfId="0" applyNumberFormat="1" applyFont="1" applyFill="1" applyBorder="1"/>
    <xf numFmtId="4" fontId="6" fillId="5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2" fontId="6" fillId="5" borderId="3" xfId="0" applyNumberFormat="1" applyFont="1" applyFill="1" applyBorder="1"/>
    <xf numFmtId="2" fontId="6" fillId="5" borderId="21" xfId="0" applyNumberFormat="1" applyFont="1" applyFill="1" applyBorder="1"/>
    <xf numFmtId="0" fontId="8" fillId="0" borderId="3" xfId="0" applyNumberFormat="1" applyFont="1" applyBorder="1"/>
    <xf numFmtId="49" fontId="8" fillId="0" borderId="3" xfId="0" applyNumberFormat="1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/>
    <xf numFmtId="2" fontId="1" fillId="0" borderId="3" xfId="0" applyNumberFormat="1" applyFont="1" applyBorder="1"/>
    <xf numFmtId="2" fontId="1" fillId="3" borderId="3" xfId="0" applyNumberFormat="1" applyFont="1" applyFill="1" applyBorder="1"/>
    <xf numFmtId="4" fontId="8" fillId="0" borderId="3" xfId="0" applyNumberFormat="1" applyFont="1" applyBorder="1"/>
    <xf numFmtId="4" fontId="8" fillId="0" borderId="3" xfId="0" applyNumberFormat="1" applyFont="1" applyBorder="1" applyAlignment="1">
      <alignment horizontal="center"/>
    </xf>
    <xf numFmtId="1" fontId="0" fillId="0" borderId="0" xfId="0" applyNumberFormat="1" applyFont="1"/>
    <xf numFmtId="4" fontId="1" fillId="0" borderId="0" xfId="0" applyNumberFormat="1" applyFont="1"/>
    <xf numFmtId="0" fontId="1" fillId="6" borderId="3" xfId="0" applyNumberFormat="1" applyFont="1" applyFill="1" applyBorder="1"/>
    <xf numFmtId="2" fontId="1" fillId="6" borderId="3" xfId="0" applyNumberFormat="1" applyFont="1" applyFill="1" applyBorder="1"/>
    <xf numFmtId="4" fontId="8" fillId="2" borderId="3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vertical="center"/>
    </xf>
    <xf numFmtId="2" fontId="1" fillId="5" borderId="3" xfId="0" applyNumberFormat="1" applyFont="1" applyFill="1" applyBorder="1"/>
    <xf numFmtId="2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vertical="center"/>
    </xf>
    <xf numFmtId="165" fontId="9" fillId="0" borderId="22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vertical="center"/>
    </xf>
    <xf numFmtId="165" fontId="5" fillId="0" borderId="22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vertical="center"/>
    </xf>
    <xf numFmtId="165" fontId="1" fillId="0" borderId="0" xfId="0" applyNumberFormat="1" applyFont="1"/>
    <xf numFmtId="0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0" fontId="1" fillId="5" borderId="0" xfId="0" applyNumberFormat="1" applyFont="1" applyFill="1"/>
    <xf numFmtId="0" fontId="8" fillId="5" borderId="3" xfId="0" applyNumberFormat="1" applyFont="1" applyFill="1" applyBorder="1"/>
    <xf numFmtId="2" fontId="8" fillId="5" borderId="3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/>
    </xf>
    <xf numFmtId="4" fontId="1" fillId="5" borderId="0" xfId="0" applyNumberFormat="1" applyFont="1" applyFill="1"/>
    <xf numFmtId="166" fontId="1" fillId="0" borderId="0" xfId="0" applyNumberFormat="1" applyFont="1"/>
    <xf numFmtId="167" fontId="1" fillId="0" borderId="0" xfId="0" applyNumberFormat="1" applyFont="1"/>
    <xf numFmtId="165" fontId="10" fillId="2" borderId="7" xfId="0" applyNumberFormat="1" applyFont="1" applyFill="1" applyBorder="1" applyAlignment="1">
      <alignment vertical="center"/>
    </xf>
    <xf numFmtId="4" fontId="6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" fillId="7" borderId="0" xfId="0" applyNumberFormat="1" applyFont="1" applyFill="1"/>
    <xf numFmtId="0" fontId="1" fillId="8" borderId="0" xfId="0" applyNumberFormat="1" applyFont="1" applyFill="1"/>
    <xf numFmtId="4" fontId="4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vertical="center"/>
    </xf>
    <xf numFmtId="4" fontId="8" fillId="0" borderId="4" xfId="0" applyNumberFormat="1" applyFont="1" applyBorder="1"/>
    <xf numFmtId="165" fontId="9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horizontal="center"/>
    </xf>
    <xf numFmtId="1" fontId="0" fillId="5" borderId="0" xfId="0" applyNumberFormat="1" applyFont="1" applyFill="1"/>
    <xf numFmtId="4" fontId="8" fillId="0" borderId="1" xfId="0" applyNumberFormat="1" applyFont="1" applyBorder="1"/>
    <xf numFmtId="165" fontId="10" fillId="0" borderId="3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/>
    </xf>
    <xf numFmtId="4" fontId="8" fillId="0" borderId="12" xfId="0" applyNumberFormat="1" applyFont="1" applyBorder="1"/>
    <xf numFmtId="165" fontId="10" fillId="0" borderId="7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top" wrapText="1"/>
    </xf>
    <xf numFmtId="4" fontId="4" fillId="3" borderId="6" xfId="0" applyNumberFormat="1" applyFont="1" applyFill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center" vertical="top" wrapText="1"/>
    </xf>
    <xf numFmtId="4" fontId="4" fillId="3" borderId="16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3" borderId="11" xfId="0" applyNumberFormat="1" applyFont="1" applyFill="1" applyBorder="1" applyAlignment="1">
      <alignment horizontal="center" vertical="top" wrapText="1"/>
    </xf>
    <xf numFmtId="4" fontId="4" fillId="3" borderId="17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40;&#1082;&#1090;&#1091;&#1072;&#1083;&#1080;&#1079;&#1072;&#1094;&#1080;&#1103;%20&#1050;&#1055;&#1050;&#1056;%202025-2027%20&#1040;&#1042;&#1043;&#1059;&#1057;&#1058;/&#1054;&#1090;&#1095;&#1077;&#1090;%20&#1086;%20&#1076;&#1074;&#1080;&#1078;&#1077;&#1085;&#1080;&#1080;%20&#1089;&#1088;&#1077;&#1076;&#1089;&#1090;&#1074;%202026%2027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40;&#1082;&#1090;&#1091;&#1072;&#1083;&#1080;&#1079;&#1072;&#1094;&#1080;&#1103;%20&#1050;&#1055;&#1050;&#1056;%202025-2027%20&#1040;&#1042;&#1043;&#1059;&#1057;&#1058;/&#1054;&#1090;&#1095;&#1077;&#1090;%20&#1086;%20&#1076;&#1074;&#1080;&#1078;&#1077;&#1085;&#1080;&#1080;%20&#1089;&#1088;&#1077;&#1076;&#1089;&#1090;&#1074;%202708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40;&#1082;&#1090;&#1091;&#1072;&#1083;&#1080;&#1079;&#1072;&#1094;&#1080;&#1103;%20&#1050;&#1055;&#1050;&#1056;%202025-2027%20&#1040;&#1042;&#1043;&#1059;&#1057;&#1058;/&#1054;&#1090;&#1095;&#1077;&#1090;%20&#1086;%20&#1076;&#1074;&#1080;&#1078;&#1077;&#1085;&#1080;&#1080;%20&#1089;&#1088;&#1077;&#1076;&#1089;&#1090;&#1074;%20&#1085;&#1077;%20&#1093;&#1074;&#1072;&#1090;%202708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40;&#1082;&#1090;&#1091;&#1072;&#1083;&#1080;&#1079;&#1072;&#1094;&#1080;&#1103;%20&#1050;&#1055;&#1050;&#1056;%202025-2027%20&#1040;&#1042;&#1043;&#1059;&#1057;&#1058;/&#1054;&#1090;&#1095;&#1077;&#1090;%20&#1086;%20&#1076;&#1074;&#1080;&#1078;&#1077;&#1085;&#1080;&#1080;%20&#1089;&#1088;&#1077;&#1076;&#1089;&#1090;&#1074;%202027%202708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55;&#1088;&#1086;&#1077;&#1082;&#1090;%20&#1050;&#1055;&#1050;&#1056;%202025-2027&#1075;&#1075;/&#1054;&#1090;&#1095;&#1077;&#1090;%20&#1087;&#1086;%20&#1078;&#1080;&#1083;&#1080;&#1097;&#1085;&#1086;&#1084;&#1091;%20&#1092;&#1086;&#1085;&#1076;&#1091;%20&#1057;&#1057;%20&#1079;&#1072;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2;&#1090;&#1091;&#1072;&#1083;&#1080;&#1079;&#1072;&#1094;&#1080;&#1103;%20&#1050;&#1055;&#1050;&#1056;%20(&#1087;&#1077;&#1088;&#1077;&#1085;&#1086;&#1089;&#1099;,%20&#1057;&#1047;%20&#1086;&#1090;&#1076;&#1077;&#1083;&#1086;&#1074;%20&#1080;%20&#1090;.&#1076;.)/&#1040;&#1082;&#1090;&#1091;&#1072;&#1083;&#1080;&#1079;&#1072;&#1094;&#1080;&#1103;%20&#1050;&#1055;&#1050;&#1056;%202025-2027%20&#1040;&#1042;&#1043;&#1059;&#1057;&#1058;/&#1054;&#1090;&#1095;&#1077;&#1090;%20&#1086;%20&#1076;&#1074;&#1080;&#1078;&#1077;&#1085;&#1080;&#1080;%20&#1089;&#1088;&#1077;&#1076;&#1089;&#1090;&#1074;%202027%20&#1050;&#1072;&#1083;&#1080;&#1085;227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766"/>
  <sheetViews>
    <sheetView tabSelected="1" topLeftCell="A7" workbookViewId="0">
      <pane xSplit="4" ySplit="4" topLeftCell="E11" activePane="bottomRight" state="frozen"/>
      <selection pane="topRight" activeCell="A7" sqref="A7"/>
      <selection pane="bottomLeft" activeCell="A7" sqref="A7"/>
      <selection pane="bottomRight" activeCell="E11" sqref="E11"/>
    </sheetView>
  </sheetViews>
  <sheetFormatPr defaultColWidth="9" defaultRowHeight="12.75" x14ac:dyDescent="0.2"/>
  <cols>
    <col min="1" max="2" width="5.140625" customWidth="1"/>
    <col min="3" max="3" width="34.28515625" customWidth="1"/>
    <col min="4" max="4" width="57.85546875" customWidth="1"/>
    <col min="5" max="5" width="13.85546875" customWidth="1"/>
    <col min="6" max="6" width="14.7109375" customWidth="1"/>
    <col min="7" max="7" width="11.5703125" customWidth="1"/>
    <col min="8" max="8" width="12.28515625" customWidth="1"/>
    <col min="9" max="12" width="15.42578125" customWidth="1"/>
    <col min="13" max="13" width="18.5703125" customWidth="1"/>
    <col min="14" max="14" width="14.28515625" customWidth="1"/>
    <col min="15" max="15" width="17.140625" customWidth="1"/>
    <col min="16" max="16" width="15.42578125" customWidth="1"/>
    <col min="17" max="17" width="18" customWidth="1"/>
    <col min="18" max="18" width="20" customWidth="1"/>
    <col min="19" max="19" width="18.85546875" customWidth="1"/>
    <col min="20" max="22" width="15.42578125" customWidth="1"/>
    <col min="23" max="25" width="15.42578125" hidden="1" customWidth="1"/>
    <col min="26" max="26" width="15.42578125" style="1" hidden="1" customWidth="1"/>
    <col min="27" max="27" width="18.28515625" hidden="1" customWidth="1"/>
    <col min="28" max="43" width="15.42578125" hidden="1" customWidth="1"/>
    <col min="44" max="44" width="15.5703125" hidden="1" customWidth="1"/>
    <col min="45" max="49" width="9" hidden="1" customWidth="1"/>
    <col min="50" max="50" width="16.5703125" hidden="1" customWidth="1"/>
    <col min="51" max="66" width="18.140625" hidden="1" customWidth="1"/>
    <col min="67" max="67" width="18.85546875" hidden="1" customWidth="1"/>
    <col min="68" max="68" width="16.7109375" hidden="1" customWidth="1"/>
    <col min="69" max="69" width="25.42578125" customWidth="1"/>
    <col min="70" max="70" width="18.140625" customWidth="1"/>
    <col min="72" max="72" width="22.28515625" customWidth="1"/>
    <col min="73" max="73" width="24.85546875" customWidth="1"/>
  </cols>
  <sheetData>
    <row r="1" spans="1:68" ht="15.75" x14ac:dyDescent="0.2">
      <c r="U1" s="2"/>
      <c r="V1" s="2" t="s">
        <v>0</v>
      </c>
    </row>
    <row r="2" spans="1:68" ht="15.75" x14ac:dyDescent="0.2">
      <c r="U2" s="2"/>
      <c r="V2" s="2" t="s">
        <v>1</v>
      </c>
    </row>
    <row r="4" spans="1:68" ht="15.75" x14ac:dyDescent="0.25">
      <c r="D4" s="3" t="s">
        <v>2</v>
      </c>
      <c r="E4" s="4"/>
      <c r="L4" s="5"/>
      <c r="Z4"/>
    </row>
    <row r="5" spans="1:68" x14ac:dyDescent="0.2">
      <c r="E5" s="4"/>
      <c r="L5" s="5"/>
      <c r="Z5"/>
    </row>
    <row r="6" spans="1:68" x14ac:dyDescent="0.2">
      <c r="E6" s="4"/>
      <c r="L6" s="5"/>
      <c r="Z6"/>
    </row>
    <row r="7" spans="1:68" ht="15" x14ac:dyDescent="0.2">
      <c r="A7" s="110" t="s">
        <v>3</v>
      </c>
      <c r="B7" s="110" t="s">
        <v>4</v>
      </c>
      <c r="C7" s="107" t="s">
        <v>5</v>
      </c>
      <c r="D7" s="104" t="s">
        <v>6</v>
      </c>
      <c r="E7" s="127" t="s">
        <v>7</v>
      </c>
      <c r="F7" s="130" t="s">
        <v>8</v>
      </c>
      <c r="G7" s="130" t="s">
        <v>9</v>
      </c>
      <c r="H7" s="138" t="s">
        <v>10</v>
      </c>
      <c r="I7" s="132" t="s">
        <v>11</v>
      </c>
      <c r="J7" s="132" t="s">
        <v>12</v>
      </c>
      <c r="K7" s="134"/>
      <c r="L7" s="135" t="s">
        <v>13</v>
      </c>
      <c r="M7" s="97" t="s">
        <v>14</v>
      </c>
      <c r="N7" s="99"/>
      <c r="O7" s="99"/>
      <c r="P7" s="99"/>
      <c r="Q7" s="99"/>
      <c r="R7" s="99"/>
      <c r="S7" s="100"/>
      <c r="T7" s="97" t="s">
        <v>15</v>
      </c>
      <c r="U7" s="97" t="s">
        <v>16</v>
      </c>
      <c r="V7" s="107" t="s">
        <v>17</v>
      </c>
      <c r="W7" s="8"/>
      <c r="X7" s="9"/>
      <c r="Y7" s="9"/>
      <c r="Z7" s="10"/>
      <c r="AA7" s="123" t="s">
        <v>18</v>
      </c>
      <c r="AB7" s="113" t="s">
        <v>19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/>
      <c r="AQ7" s="11"/>
      <c r="AS7" s="110" t="s">
        <v>3</v>
      </c>
      <c r="AT7" s="110" t="s">
        <v>3</v>
      </c>
      <c r="AU7" s="107" t="s">
        <v>20</v>
      </c>
      <c r="AV7" s="104" t="s">
        <v>21</v>
      </c>
      <c r="AW7" s="6"/>
      <c r="AX7" s="12"/>
      <c r="AY7" s="101" t="s">
        <v>18</v>
      </c>
      <c r="AZ7" s="97" t="s">
        <v>19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100"/>
    </row>
    <row r="8" spans="1:68" ht="11.25" customHeight="1" x14ac:dyDescent="0.2">
      <c r="A8" s="111"/>
      <c r="B8" s="111"/>
      <c r="C8" s="108"/>
      <c r="D8" s="105"/>
      <c r="E8" s="128"/>
      <c r="F8" s="105"/>
      <c r="G8" s="105"/>
      <c r="H8" s="139"/>
      <c r="I8" s="141"/>
      <c r="J8" s="132" t="s">
        <v>22</v>
      </c>
      <c r="K8" s="132" t="s">
        <v>23</v>
      </c>
      <c r="L8" s="136"/>
      <c r="M8" s="116" t="s">
        <v>24</v>
      </c>
      <c r="N8" s="116" t="s">
        <v>25</v>
      </c>
      <c r="O8" s="117"/>
      <c r="P8" s="117"/>
      <c r="Q8" s="117"/>
      <c r="R8" s="117"/>
      <c r="S8" s="118"/>
      <c r="T8" s="126"/>
      <c r="U8" s="126"/>
      <c r="V8" s="108"/>
      <c r="W8" s="9"/>
      <c r="X8" s="13"/>
      <c r="Y8" s="13"/>
      <c r="Z8" s="10"/>
      <c r="AA8" s="124"/>
      <c r="AB8" s="119" t="s">
        <v>26</v>
      </c>
      <c r="AC8" s="120"/>
      <c r="AD8" s="120"/>
      <c r="AE8" s="120"/>
      <c r="AF8" s="120"/>
      <c r="AG8" s="120"/>
      <c r="AH8" s="121"/>
      <c r="AI8" s="119" t="s">
        <v>27</v>
      </c>
      <c r="AJ8" s="119" t="s">
        <v>28</v>
      </c>
      <c r="AK8" s="119" t="s">
        <v>29</v>
      </c>
      <c r="AL8" s="119" t="s">
        <v>30</v>
      </c>
      <c r="AM8" s="119" t="s">
        <v>31</v>
      </c>
      <c r="AN8" s="119" t="s">
        <v>32</v>
      </c>
      <c r="AO8" s="119" t="s">
        <v>33</v>
      </c>
      <c r="AP8" s="119" t="s">
        <v>34</v>
      </c>
      <c r="AQ8" s="15"/>
      <c r="AS8" s="111"/>
      <c r="AT8" s="111"/>
      <c r="AU8" s="108"/>
      <c r="AV8" s="105"/>
      <c r="AW8" s="16"/>
      <c r="AX8" s="17"/>
      <c r="AY8" s="102"/>
      <c r="AZ8" s="97" t="s">
        <v>26</v>
      </c>
      <c r="BA8" s="99"/>
      <c r="BB8" s="99"/>
      <c r="BC8" s="99"/>
      <c r="BD8" s="99"/>
      <c r="BE8" s="99"/>
      <c r="BF8" s="100"/>
      <c r="BG8" s="97" t="s">
        <v>27</v>
      </c>
      <c r="BH8" s="97" t="s">
        <v>28</v>
      </c>
      <c r="BI8" s="97" t="s">
        <v>29</v>
      </c>
      <c r="BJ8" s="97" t="s">
        <v>30</v>
      </c>
      <c r="BK8" s="97" t="s">
        <v>31</v>
      </c>
      <c r="BL8" s="97" t="s">
        <v>32</v>
      </c>
      <c r="BM8" s="97" t="s">
        <v>33</v>
      </c>
      <c r="BN8" s="97" t="s">
        <v>34</v>
      </c>
    </row>
    <row r="9" spans="1:68" ht="102.75" customHeight="1" x14ac:dyDescent="0.2">
      <c r="A9" s="111"/>
      <c r="B9" s="111"/>
      <c r="C9" s="108"/>
      <c r="D9" s="105"/>
      <c r="E9" s="128"/>
      <c r="F9" s="105"/>
      <c r="G9" s="105"/>
      <c r="H9" s="139"/>
      <c r="I9" s="133"/>
      <c r="J9" s="133"/>
      <c r="K9" s="133"/>
      <c r="L9" s="137"/>
      <c r="M9" s="98"/>
      <c r="N9" s="7" t="s">
        <v>35</v>
      </c>
      <c r="O9" s="7" t="s">
        <v>36</v>
      </c>
      <c r="P9" s="7" t="s">
        <v>37</v>
      </c>
      <c r="Q9" s="7" t="s">
        <v>38</v>
      </c>
      <c r="R9" s="7" t="s">
        <v>39</v>
      </c>
      <c r="S9" s="7" t="s">
        <v>40</v>
      </c>
      <c r="T9" s="98"/>
      <c r="U9" s="98"/>
      <c r="V9" s="108"/>
      <c r="W9" s="13" t="s">
        <v>41</v>
      </c>
      <c r="X9" s="13" t="s">
        <v>42</v>
      </c>
      <c r="Y9" s="13" t="s">
        <v>43</v>
      </c>
      <c r="Z9" s="10"/>
      <c r="AA9" s="125"/>
      <c r="AB9" s="14" t="s">
        <v>44</v>
      </c>
      <c r="AC9" s="14" t="s">
        <v>45</v>
      </c>
      <c r="AD9" s="14" t="s">
        <v>46</v>
      </c>
      <c r="AE9" s="14" t="s">
        <v>47</v>
      </c>
      <c r="AF9" s="14" t="s">
        <v>48</v>
      </c>
      <c r="AG9" s="14" t="s">
        <v>49</v>
      </c>
      <c r="AH9" s="14" t="s">
        <v>50</v>
      </c>
      <c r="AI9" s="122"/>
      <c r="AJ9" s="122"/>
      <c r="AK9" s="122"/>
      <c r="AL9" s="122"/>
      <c r="AM9" s="122"/>
      <c r="AN9" s="122"/>
      <c r="AO9" s="122"/>
      <c r="AP9" s="122"/>
      <c r="AQ9" s="15"/>
      <c r="AS9" s="111"/>
      <c r="AT9" s="111"/>
      <c r="AU9" s="108"/>
      <c r="AV9" s="105"/>
      <c r="AW9" s="16"/>
      <c r="AX9" s="16"/>
      <c r="AY9" s="103"/>
      <c r="AZ9" s="7" t="s">
        <v>44</v>
      </c>
      <c r="BA9" s="7" t="s">
        <v>45</v>
      </c>
      <c r="BB9" s="7" t="s">
        <v>46</v>
      </c>
      <c r="BC9" s="7" t="s">
        <v>47</v>
      </c>
      <c r="BD9" s="7" t="s">
        <v>48</v>
      </c>
      <c r="BE9" s="7" t="s">
        <v>49</v>
      </c>
      <c r="BF9" s="7" t="s">
        <v>50</v>
      </c>
      <c r="BG9" s="98"/>
      <c r="BH9" s="98"/>
      <c r="BI9" s="98"/>
      <c r="BJ9" s="98"/>
      <c r="BK9" s="98"/>
      <c r="BL9" s="98"/>
      <c r="BM9" s="98"/>
      <c r="BN9" s="98"/>
    </row>
    <row r="10" spans="1:68" ht="14.25" x14ac:dyDescent="0.2">
      <c r="A10" s="112"/>
      <c r="B10" s="112"/>
      <c r="C10" s="109"/>
      <c r="D10" s="106"/>
      <c r="E10" s="129"/>
      <c r="F10" s="131"/>
      <c r="G10" s="131"/>
      <c r="H10" s="140"/>
      <c r="I10" s="18" t="s">
        <v>51</v>
      </c>
      <c r="J10" s="18" t="s">
        <v>51</v>
      </c>
      <c r="K10" s="18" t="s">
        <v>51</v>
      </c>
      <c r="L10" s="19" t="s">
        <v>52</v>
      </c>
      <c r="M10" s="20" t="s">
        <v>53</v>
      </c>
      <c r="N10" s="20" t="s">
        <v>53</v>
      </c>
      <c r="O10" s="20"/>
      <c r="P10" s="20" t="s">
        <v>53</v>
      </c>
      <c r="Q10" s="20" t="s">
        <v>53</v>
      </c>
      <c r="R10" s="20" t="s">
        <v>53</v>
      </c>
      <c r="S10" s="20"/>
      <c r="T10" s="20" t="s">
        <v>54</v>
      </c>
      <c r="U10" s="20" t="s">
        <v>54</v>
      </c>
      <c r="V10" s="109"/>
      <c r="W10" s="13"/>
      <c r="X10" s="13"/>
      <c r="Y10" s="13"/>
      <c r="Z10" s="10"/>
      <c r="AA10" s="21" t="s">
        <v>55</v>
      </c>
      <c r="AB10" s="22" t="s">
        <v>55</v>
      </c>
      <c r="AC10" s="22" t="s">
        <v>55</v>
      </c>
      <c r="AD10" s="22" t="s">
        <v>55</v>
      </c>
      <c r="AE10" s="22" t="s">
        <v>55</v>
      </c>
      <c r="AF10" s="22" t="s">
        <v>55</v>
      </c>
      <c r="AG10" s="22" t="s">
        <v>55</v>
      </c>
      <c r="AH10" s="22" t="s">
        <v>55</v>
      </c>
      <c r="AI10" s="22" t="s">
        <v>55</v>
      </c>
      <c r="AJ10" s="22" t="s">
        <v>55</v>
      </c>
      <c r="AK10" s="22" t="s">
        <v>55</v>
      </c>
      <c r="AL10" s="22" t="s">
        <v>55</v>
      </c>
      <c r="AM10" s="22" t="s">
        <v>55</v>
      </c>
      <c r="AN10" s="22" t="s">
        <v>55</v>
      </c>
      <c r="AO10" s="22" t="s">
        <v>55</v>
      </c>
      <c r="AP10" s="22" t="s">
        <v>55</v>
      </c>
      <c r="AQ10" s="15"/>
      <c r="AS10" s="112"/>
      <c r="AT10" s="112"/>
      <c r="AU10" s="109"/>
      <c r="AV10" s="106"/>
      <c r="AW10" s="16"/>
      <c r="AX10" s="16"/>
      <c r="AY10" s="23" t="s">
        <v>55</v>
      </c>
      <c r="AZ10" s="20" t="s">
        <v>55</v>
      </c>
      <c r="BA10" s="20" t="s">
        <v>55</v>
      </c>
      <c r="BB10" s="20" t="s">
        <v>55</v>
      </c>
      <c r="BC10" s="20" t="s">
        <v>55</v>
      </c>
      <c r="BD10" s="20" t="s">
        <v>55</v>
      </c>
      <c r="BE10" s="24" t="s">
        <v>55</v>
      </c>
      <c r="BF10" s="24" t="s">
        <v>55</v>
      </c>
      <c r="BG10" s="20" t="s">
        <v>55</v>
      </c>
      <c r="BH10" s="20" t="s">
        <v>55</v>
      </c>
      <c r="BI10" s="20" t="s">
        <v>55</v>
      </c>
      <c r="BJ10" s="20" t="s">
        <v>55</v>
      </c>
      <c r="BK10" s="20" t="s">
        <v>55</v>
      </c>
      <c r="BL10" s="20" t="s">
        <v>55</v>
      </c>
      <c r="BM10" s="20" t="s">
        <v>55</v>
      </c>
      <c r="BN10" s="20" t="s">
        <v>55</v>
      </c>
    </row>
    <row r="11" spans="1:68" x14ac:dyDescent="0.2">
      <c r="A11" s="25"/>
      <c r="B11" s="25"/>
      <c r="C11" s="25"/>
      <c r="D11" s="26" t="s">
        <v>56</v>
      </c>
      <c r="E11" s="27"/>
      <c r="F11" s="27"/>
      <c r="G11" s="27"/>
      <c r="H11" s="27"/>
      <c r="I11" s="28">
        <f>I12+I199+I504</f>
        <v>2097286.58</v>
      </c>
      <c r="J11" s="28">
        <f>J12+J199+J504</f>
        <v>1973216.48</v>
      </c>
      <c r="K11" s="28">
        <f>K12+K199+K504</f>
        <v>104719.53000000006</v>
      </c>
      <c r="L11" s="28">
        <f>L12+L199+L504</f>
        <v>84895</v>
      </c>
      <c r="M11" s="29" t="e">
        <f t="shared" ref="M11:U11" si="0">+M12+M199+M504</f>
        <v>#REF!</v>
      </c>
      <c r="N11" s="29">
        <f t="shared" si="0"/>
        <v>0</v>
      </c>
      <c r="O11" s="29">
        <f t="shared" si="0"/>
        <v>1334266859.9994001</v>
      </c>
      <c r="P11" s="29">
        <f t="shared" si="0"/>
        <v>2000000</v>
      </c>
      <c r="Q11" s="29">
        <f t="shared" si="0"/>
        <v>782446917.3389802</v>
      </c>
      <c r="R11" s="29" t="e">
        <f t="shared" si="0"/>
        <v>#REF!</v>
      </c>
      <c r="S11" s="29" t="e">
        <f t="shared" si="0"/>
        <v>#REF!</v>
      </c>
      <c r="T11" s="29">
        <f t="shared" si="0"/>
        <v>6659767.8049254017</v>
      </c>
      <c r="U11" s="29">
        <f t="shared" si="0"/>
        <v>7585674.0953763938</v>
      </c>
      <c r="V11" s="28"/>
      <c r="W11" s="30"/>
      <c r="X11" s="30"/>
      <c r="Y11" s="30"/>
      <c r="Z11" s="31"/>
      <c r="AA11" s="30">
        <f t="shared" ref="AA11:AQ11" si="1">AA12+AA199+AA504</f>
        <v>17077361393.27681</v>
      </c>
      <c r="AB11" s="30">
        <f t="shared" si="1"/>
        <v>2023069344.6300001</v>
      </c>
      <c r="AC11" s="30">
        <f t="shared" si="1"/>
        <v>950803624.35000014</v>
      </c>
      <c r="AD11" s="30">
        <f t="shared" si="1"/>
        <v>787521233.68000007</v>
      </c>
      <c r="AE11" s="30">
        <f t="shared" si="1"/>
        <v>667205112.39999998</v>
      </c>
      <c r="AF11" s="30">
        <f t="shared" si="1"/>
        <v>249451458.28999999</v>
      </c>
      <c r="AG11" s="30">
        <f t="shared" si="1"/>
        <v>0</v>
      </c>
      <c r="AH11" s="30">
        <f t="shared" si="1"/>
        <v>0</v>
      </c>
      <c r="AI11" s="30">
        <f t="shared" si="1"/>
        <v>184573323.30000001</v>
      </c>
      <c r="AJ11" s="30">
        <f t="shared" si="1"/>
        <v>2946672321.71</v>
      </c>
      <c r="AK11" s="30">
        <f t="shared" si="1"/>
        <v>470025252.6400001</v>
      </c>
      <c r="AL11" s="30">
        <f t="shared" si="1"/>
        <v>4797889397.7799997</v>
      </c>
      <c r="AM11" s="30">
        <f t="shared" si="1"/>
        <v>1791468116.1900003</v>
      </c>
      <c r="AN11" s="30">
        <f t="shared" si="1"/>
        <v>1712760694.7566004</v>
      </c>
      <c r="AO11" s="30">
        <f t="shared" si="1"/>
        <v>170773613.93510002</v>
      </c>
      <c r="AP11" s="30">
        <f t="shared" si="1"/>
        <v>325147899.61511147</v>
      </c>
      <c r="AQ11" s="30">
        <f t="shared" si="1"/>
        <v>2207</v>
      </c>
      <c r="AS11" s="25"/>
      <c r="AT11" s="25"/>
      <c r="AU11" s="25"/>
      <c r="AV11" s="27" t="s">
        <v>57</v>
      </c>
      <c r="AW11" s="27"/>
      <c r="AX11" s="27"/>
      <c r="AY11" s="32">
        <f t="shared" ref="AY11:BN11" si="2">+AY12+AY199+AY504</f>
        <v>17175149997.840643</v>
      </c>
      <c r="AZ11" s="32">
        <f t="shared" si="2"/>
        <v>2047386850.1100001</v>
      </c>
      <c r="BA11" s="32">
        <f t="shared" si="2"/>
        <v>949934371.73000002</v>
      </c>
      <c r="BB11" s="32">
        <f t="shared" si="2"/>
        <v>804642400.38999999</v>
      </c>
      <c r="BC11" s="32">
        <f t="shared" si="2"/>
        <v>670797417.01999998</v>
      </c>
      <c r="BD11" s="32">
        <f t="shared" si="2"/>
        <v>252983325.06999999</v>
      </c>
      <c r="BE11" s="32">
        <f t="shared" si="2"/>
        <v>0</v>
      </c>
      <c r="BF11" s="32">
        <f t="shared" si="2"/>
        <v>1300392.7599999998</v>
      </c>
      <c r="BG11" s="32">
        <f t="shared" si="2"/>
        <v>155200536.20736</v>
      </c>
      <c r="BH11" s="32">
        <f t="shared" si="2"/>
        <v>2967641728.6700001</v>
      </c>
      <c r="BI11" s="32">
        <f t="shared" si="2"/>
        <v>470025252.63999999</v>
      </c>
      <c r="BJ11" s="32">
        <f t="shared" si="2"/>
        <v>4827450664.25</v>
      </c>
      <c r="BK11" s="32">
        <f t="shared" si="2"/>
        <v>1809205295.49</v>
      </c>
      <c r="BL11" s="32">
        <f t="shared" si="2"/>
        <v>1715918273.47</v>
      </c>
      <c r="BM11" s="32">
        <f t="shared" si="2"/>
        <v>170828746.56</v>
      </c>
      <c r="BN11" s="32">
        <f t="shared" si="2"/>
        <v>331834743.47328001</v>
      </c>
    </row>
    <row r="12" spans="1:68" x14ac:dyDescent="0.2">
      <c r="A12" s="25"/>
      <c r="B12" s="25"/>
      <c r="C12" s="25"/>
      <c r="D12" s="27">
        <v>2025</v>
      </c>
      <c r="E12" s="27"/>
      <c r="F12" s="27"/>
      <c r="G12" s="27"/>
      <c r="H12" s="27"/>
      <c r="I12" s="28">
        <f t="shared" ref="I12:U12" si="3">SUM(I13:I198)</f>
        <v>627184.89</v>
      </c>
      <c r="J12" s="28">
        <f t="shared" si="3"/>
        <v>593912.21000000008</v>
      </c>
      <c r="K12" s="28">
        <f t="shared" si="3"/>
        <v>23765.200000000008</v>
      </c>
      <c r="L12" s="28">
        <f t="shared" si="3"/>
        <v>25074</v>
      </c>
      <c r="M12" s="29" t="e">
        <f t="shared" si="3"/>
        <v>#REF!</v>
      </c>
      <c r="N12" s="29">
        <f t="shared" si="3"/>
        <v>0</v>
      </c>
      <c r="O12" s="29">
        <f t="shared" si="3"/>
        <v>444755620.00000012</v>
      </c>
      <c r="P12" s="29">
        <f t="shared" si="3"/>
        <v>2000000</v>
      </c>
      <c r="Q12" s="29">
        <f t="shared" si="3"/>
        <v>243514740.97220007</v>
      </c>
      <c r="R12" s="29" t="e">
        <f t="shared" si="3"/>
        <v>#REF!</v>
      </c>
      <c r="S12" s="29" t="e">
        <f t="shared" si="3"/>
        <v>#REF!</v>
      </c>
      <c r="T12" s="29">
        <f t="shared" si="3"/>
        <v>1166169.6390075714</v>
      </c>
      <c r="U12" s="29">
        <f t="shared" si="3"/>
        <v>1301477.6693362657</v>
      </c>
      <c r="V12" s="27"/>
      <c r="W12" s="32">
        <f>SUM(W13:W198)</f>
        <v>201321553.22999999</v>
      </c>
      <c r="X12" s="32">
        <f>SUM(X13:X198)</f>
        <v>80623411.725299999</v>
      </c>
      <c r="Y12" s="32" t="e">
        <f>SUM(Y13:Y198)</f>
        <v>#REF!</v>
      </c>
      <c r="Z12" s="33"/>
      <c r="AA12" s="34">
        <f t="shared" ref="AA12:AQ12" si="4">SUM(AA13:AA198)</f>
        <v>3716968862.0307498</v>
      </c>
      <c r="AB12" s="34">
        <f t="shared" si="4"/>
        <v>381593362.38</v>
      </c>
      <c r="AC12" s="34">
        <f t="shared" si="4"/>
        <v>157832862.90000001</v>
      </c>
      <c r="AD12" s="34">
        <f t="shared" si="4"/>
        <v>134873639.28000003</v>
      </c>
      <c r="AE12" s="34">
        <f t="shared" si="4"/>
        <v>111833585.42</v>
      </c>
      <c r="AF12" s="34">
        <f t="shared" si="4"/>
        <v>101214313.14</v>
      </c>
      <c r="AG12" s="34">
        <f t="shared" si="4"/>
        <v>0</v>
      </c>
      <c r="AH12" s="34">
        <f t="shared" si="4"/>
        <v>0</v>
      </c>
      <c r="AI12" s="34">
        <f t="shared" si="4"/>
        <v>80249271</v>
      </c>
      <c r="AJ12" s="34">
        <f t="shared" si="4"/>
        <v>669880717</v>
      </c>
      <c r="AK12" s="34">
        <f t="shared" si="4"/>
        <v>80145493.609999985</v>
      </c>
      <c r="AL12" s="34">
        <f t="shared" si="4"/>
        <v>1240021103.7</v>
      </c>
      <c r="AM12" s="34">
        <f t="shared" si="4"/>
        <v>268107191.87</v>
      </c>
      <c r="AN12" s="34">
        <f t="shared" si="4"/>
        <v>383506980.1729998</v>
      </c>
      <c r="AO12" s="34">
        <f t="shared" si="4"/>
        <v>37169688.621000007</v>
      </c>
      <c r="AP12" s="34">
        <f t="shared" si="4"/>
        <v>70540652.936748415</v>
      </c>
      <c r="AQ12" s="35">
        <f t="shared" si="4"/>
        <v>369</v>
      </c>
      <c r="AS12" s="25"/>
      <c r="AT12" s="25"/>
      <c r="AU12" s="25"/>
      <c r="AV12" s="27">
        <v>2025</v>
      </c>
      <c r="AW12" s="27"/>
      <c r="AX12" s="27"/>
      <c r="AY12" s="32">
        <f t="shared" ref="AY12:BN12" si="5">SUM(AY13:AY198)</f>
        <v>3823771585.7600026</v>
      </c>
      <c r="AZ12" s="32">
        <f t="shared" si="5"/>
        <v>397511931.69</v>
      </c>
      <c r="BA12" s="32">
        <f t="shared" si="5"/>
        <v>154647760.02000004</v>
      </c>
      <c r="BB12" s="32">
        <f t="shared" si="5"/>
        <v>151994805.98999998</v>
      </c>
      <c r="BC12" s="32">
        <f t="shared" si="5"/>
        <v>115425890.04000001</v>
      </c>
      <c r="BD12" s="32">
        <f t="shared" si="5"/>
        <v>104746179.91999999</v>
      </c>
      <c r="BE12" s="32">
        <f t="shared" si="5"/>
        <v>0</v>
      </c>
      <c r="BF12" s="32">
        <f t="shared" si="5"/>
        <v>605432.48</v>
      </c>
      <c r="BG12" s="32">
        <f t="shared" si="5"/>
        <v>67478494.003199995</v>
      </c>
      <c r="BH12" s="32">
        <f t="shared" si="5"/>
        <v>690850123.95999992</v>
      </c>
      <c r="BI12" s="32">
        <f t="shared" si="5"/>
        <v>80145493.609999985</v>
      </c>
      <c r="BJ12" s="32">
        <f t="shared" si="5"/>
        <v>1269582370.1700001</v>
      </c>
      <c r="BK12" s="32">
        <f t="shared" si="5"/>
        <v>285844371.17000008</v>
      </c>
      <c r="BL12" s="32">
        <f t="shared" si="5"/>
        <v>389702716.05000001</v>
      </c>
      <c r="BM12" s="32">
        <f t="shared" si="5"/>
        <v>37631748.380000003</v>
      </c>
      <c r="BN12" s="32">
        <f t="shared" si="5"/>
        <v>77604268.276800007</v>
      </c>
    </row>
    <row r="13" spans="1:68" ht="12.75" customHeight="1" x14ac:dyDescent="0.25">
      <c r="A13" s="36">
        <v>1</v>
      </c>
      <c r="B13" s="36">
        <v>1</v>
      </c>
      <c r="C13" s="37" t="s">
        <v>58</v>
      </c>
      <c r="D13" s="37" t="s">
        <v>59</v>
      </c>
      <c r="E13" s="38" t="s">
        <v>60</v>
      </c>
      <c r="F13" s="39" t="s">
        <v>61</v>
      </c>
      <c r="G13" s="39">
        <v>4</v>
      </c>
      <c r="H13" s="39">
        <v>4</v>
      </c>
      <c r="I13" s="39">
        <v>2413.8000000000002</v>
      </c>
      <c r="J13" s="39">
        <v>2413.8000000000002</v>
      </c>
      <c r="K13" s="38">
        <v>0</v>
      </c>
      <c r="L13" s="40">
        <v>90</v>
      </c>
      <c r="M13" s="41">
        <f t="shared" ref="M13:M44" si="6">SUM(N13:S13)</f>
        <v>51456495.31000001</v>
      </c>
      <c r="N13" s="41"/>
      <c r="O13" s="41">
        <v>5907985.2999999998</v>
      </c>
      <c r="P13" s="41">
        <v>0</v>
      </c>
      <c r="Q13" s="41">
        <f t="shared" ref="Q13:Q57" si="7">+W13+X13</f>
        <v>846433.2080000001</v>
      </c>
      <c r="R13" s="41">
        <f t="shared" ref="R13:R23" si="8">IF(Y13&gt;0, Y13, 0)</f>
        <v>10036580.400000002</v>
      </c>
      <c r="S13" s="41">
        <f t="shared" ref="S13:S20" si="9">IF(Y13&gt;0, AY13-O13-P13-Q13-R13, 0)</f>
        <v>34665496.40200001</v>
      </c>
      <c r="T13" s="38">
        <v>18660.599999999999</v>
      </c>
      <c r="U13" s="38">
        <v>21317.63</v>
      </c>
      <c r="V13" s="39">
        <v>2025</v>
      </c>
      <c r="W13" s="42">
        <v>562063.43000000005</v>
      </c>
      <c r="X13" s="43">
        <f>+(J13*11.55+K13*23.1)*12*0.85</f>
        <v>284369.77800000005</v>
      </c>
      <c r="Y13" s="43">
        <f>+(J13*11.55+K13*23.1)*12*30</f>
        <v>10036580.400000002</v>
      </c>
      <c r="Z13" s="33"/>
      <c r="AA13" s="44">
        <f t="shared" ref="AA13:AA44" si="10">SUM(AB13:AP13)</f>
        <v>51456495.316187836</v>
      </c>
      <c r="AB13" s="43">
        <v>8067267.3799999999</v>
      </c>
      <c r="AC13" s="43">
        <v>3886264.92</v>
      </c>
      <c r="AD13" s="43">
        <v>2373338.41</v>
      </c>
      <c r="AE13" s="43">
        <v>2295572.83</v>
      </c>
      <c r="AF13" s="43">
        <v>0</v>
      </c>
      <c r="AG13" s="43">
        <v>0</v>
      </c>
      <c r="AH13" s="43">
        <v>0</v>
      </c>
      <c r="AI13" s="43">
        <v>0</v>
      </c>
      <c r="AJ13" s="43">
        <v>11654413.199999999</v>
      </c>
      <c r="AK13" s="43">
        <v>4851960.45</v>
      </c>
      <c r="AL13" s="43">
        <v>11914141.17</v>
      </c>
      <c r="AM13" s="43">
        <v>0</v>
      </c>
      <c r="AN13" s="43">
        <v>4913973.7313000001</v>
      </c>
      <c r="AO13" s="43">
        <v>514564.95309999998</v>
      </c>
      <c r="AP13" s="43">
        <v>984998.27178784006</v>
      </c>
      <c r="AQ13" s="5">
        <f t="shared" ref="AQ13:AQ44" si="11">COUNTIF(AB13:AM13, "&gt;0")</f>
        <v>7</v>
      </c>
      <c r="AS13" s="36">
        <v>1</v>
      </c>
      <c r="AT13" s="36">
        <v>1</v>
      </c>
      <c r="AU13" s="37" t="s">
        <v>58</v>
      </c>
      <c r="AV13" s="37" t="s">
        <v>59</v>
      </c>
      <c r="AW13" s="37"/>
      <c r="AX13" s="45">
        <f t="shared" ref="AX13:AX44" si="12">AY13-M13</f>
        <v>0</v>
      </c>
      <c r="AY13" s="46">
        <v>51456495.310000002</v>
      </c>
      <c r="AZ13" s="46">
        <v>8067267.3799999999</v>
      </c>
      <c r="BA13" s="46">
        <v>3886264.92</v>
      </c>
      <c r="BB13" s="46">
        <v>2373338.41</v>
      </c>
      <c r="BC13" s="46">
        <v>2295572.83</v>
      </c>
      <c r="BD13" s="46"/>
      <c r="BE13" s="45"/>
      <c r="BF13" s="45">
        <v>0</v>
      </c>
      <c r="BG13" s="46"/>
      <c r="BH13" s="46">
        <v>11654413.199999999</v>
      </c>
      <c r="BI13" s="46">
        <v>4851960.45</v>
      </c>
      <c r="BJ13" s="46">
        <v>11914141.17</v>
      </c>
      <c r="BK13" s="46"/>
      <c r="BL13" s="46">
        <v>4913973.7300000004</v>
      </c>
      <c r="BM13" s="46">
        <v>514564.95</v>
      </c>
      <c r="BN13" s="46">
        <v>984998.27</v>
      </c>
      <c r="BO13" s="47">
        <f t="shared" ref="BO13:BO44" si="13">COUNTIF(AZ13:BK13, "&gt;0")</f>
        <v>7</v>
      </c>
      <c r="BP13" s="48">
        <f>+AY13-'Приложение 2'!E13</f>
        <v>0</v>
      </c>
    </row>
    <row r="14" spans="1:68" ht="12.75" customHeight="1" x14ac:dyDescent="0.25">
      <c r="A14" s="36">
        <f t="shared" ref="A14:A45" si="14">+A13+1</f>
        <v>2</v>
      </c>
      <c r="B14" s="36">
        <f t="shared" ref="B14:B45" si="15">+B13+1</f>
        <v>2</v>
      </c>
      <c r="C14" s="37" t="s">
        <v>62</v>
      </c>
      <c r="D14" s="37" t="s">
        <v>63</v>
      </c>
      <c r="E14" s="38" t="s">
        <v>64</v>
      </c>
      <c r="F14" s="39" t="s">
        <v>61</v>
      </c>
      <c r="G14" s="39">
        <v>3</v>
      </c>
      <c r="H14" s="39">
        <v>2</v>
      </c>
      <c r="I14" s="39">
        <v>1210.5999999999999</v>
      </c>
      <c r="J14" s="39">
        <v>1210.5999999999999</v>
      </c>
      <c r="K14" s="38">
        <v>0</v>
      </c>
      <c r="L14" s="40">
        <v>67</v>
      </c>
      <c r="M14" s="41" t="e">
        <f t="shared" si="6"/>
        <v>#REF!</v>
      </c>
      <c r="N14" s="41"/>
      <c r="O14" s="41">
        <v>1991012.71</v>
      </c>
      <c r="P14" s="41">
        <v>0</v>
      </c>
      <c r="Q14" s="41">
        <f t="shared" si="7"/>
        <v>142620.78599999999</v>
      </c>
      <c r="R14" s="41" t="e">
        <f t="shared" si="8"/>
        <v>#REF!</v>
      </c>
      <c r="S14" s="41" t="e">
        <f t="shared" si="9"/>
        <v>#REF!</v>
      </c>
      <c r="T14" s="38">
        <v>10112.6</v>
      </c>
      <c r="U14" s="38">
        <v>11481.93</v>
      </c>
      <c r="V14" s="39">
        <v>2025</v>
      </c>
      <c r="W14" s="49">
        <v>0</v>
      </c>
      <c r="X14" s="43">
        <f>+(J14*11.55+K14*23.1)*12*0.85</f>
        <v>142620.78599999999</v>
      </c>
      <c r="Y14" s="50" t="e">
        <f>+(J14*11.55+K14*23.1)*12*30+[1]Лист1!$BC$236</f>
        <v>#REF!</v>
      </c>
      <c r="Z14" s="33"/>
      <c r="AA14" s="44">
        <f t="shared" si="10"/>
        <v>13900024.4570996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12242307.539999999</v>
      </c>
      <c r="AK14" s="43">
        <v>0</v>
      </c>
      <c r="AL14" s="43">
        <v>0</v>
      </c>
      <c r="AM14" s="43">
        <v>0</v>
      </c>
      <c r="AN14" s="43">
        <v>1251002.2013999999</v>
      </c>
      <c r="AO14" s="43">
        <v>139000.24460000001</v>
      </c>
      <c r="AP14" s="43">
        <v>267714.47109960002</v>
      </c>
      <c r="AQ14" s="5">
        <f t="shared" si="11"/>
        <v>1</v>
      </c>
      <c r="AS14" s="36">
        <f t="shared" ref="AS14:AS45" si="16">+AS13+1</f>
        <v>2</v>
      </c>
      <c r="AT14" s="36">
        <f t="shared" ref="AT14:AT45" si="17">+AT13+1</f>
        <v>2</v>
      </c>
      <c r="AU14" s="37" t="s">
        <v>62</v>
      </c>
      <c r="AV14" s="36" t="s">
        <v>63</v>
      </c>
      <c r="AW14" s="36"/>
      <c r="AX14" s="45" t="e">
        <f t="shared" si="12"/>
        <v>#REF!</v>
      </c>
      <c r="AY14" s="46">
        <v>13900024.449999999</v>
      </c>
      <c r="AZ14" s="46"/>
      <c r="BA14" s="46"/>
      <c r="BB14" s="46"/>
      <c r="BC14" s="46"/>
      <c r="BD14" s="46"/>
      <c r="BE14" s="45"/>
      <c r="BF14" s="45">
        <v>0</v>
      </c>
      <c r="BG14" s="46"/>
      <c r="BH14" s="46">
        <v>12242307.539999999</v>
      </c>
      <c r="BI14" s="46"/>
      <c r="BJ14" s="46"/>
      <c r="BK14" s="46"/>
      <c r="BL14" s="46">
        <v>1251002.2</v>
      </c>
      <c r="BM14" s="46">
        <v>139000.24</v>
      </c>
      <c r="BN14" s="46">
        <v>267714.46999999997</v>
      </c>
      <c r="BO14" s="47">
        <f t="shared" si="13"/>
        <v>1</v>
      </c>
      <c r="BP14" s="48">
        <f>+AY14-'Приложение 2'!E14</f>
        <v>0</v>
      </c>
    </row>
    <row r="15" spans="1:68" ht="12.75" customHeight="1" x14ac:dyDescent="0.25">
      <c r="A15" s="36">
        <f t="shared" si="14"/>
        <v>3</v>
      </c>
      <c r="B15" s="36">
        <f t="shared" si="15"/>
        <v>3</v>
      </c>
      <c r="C15" s="37" t="s">
        <v>65</v>
      </c>
      <c r="D15" s="37" t="s">
        <v>66</v>
      </c>
      <c r="E15" s="38" t="s">
        <v>67</v>
      </c>
      <c r="F15" s="39" t="s">
        <v>61</v>
      </c>
      <c r="G15" s="39">
        <v>3</v>
      </c>
      <c r="H15" s="39">
        <v>1</v>
      </c>
      <c r="I15" s="39">
        <v>942.47</v>
      </c>
      <c r="J15" s="39">
        <v>942.47</v>
      </c>
      <c r="K15" s="38">
        <v>0</v>
      </c>
      <c r="L15" s="40">
        <v>33</v>
      </c>
      <c r="M15" s="41" t="e">
        <f t="shared" si="6"/>
        <v>#REF!</v>
      </c>
      <c r="N15" s="41"/>
      <c r="O15" s="41">
        <v>4008312.46</v>
      </c>
      <c r="P15" s="41">
        <v>0</v>
      </c>
      <c r="Q15" s="41">
        <f t="shared" si="7"/>
        <v>111032.3907</v>
      </c>
      <c r="R15" s="41" t="e">
        <f t="shared" si="8"/>
        <v>#REF!</v>
      </c>
      <c r="S15" s="41" t="e">
        <f t="shared" si="9"/>
        <v>#REF!</v>
      </c>
      <c r="T15" s="38">
        <v>18342.759999999998</v>
      </c>
      <c r="U15" s="38">
        <v>21060.54</v>
      </c>
      <c r="V15" s="39">
        <v>2025</v>
      </c>
      <c r="W15" s="49">
        <v>0</v>
      </c>
      <c r="X15" s="43">
        <f>+(J15*11.55+K15*23.1)*12*0.85</f>
        <v>111032.3907</v>
      </c>
      <c r="Y15" s="50" t="e">
        <f>+(J15*11.55+K15*23.1)*12*30+[2]Лист1!$BC$57</f>
        <v>#REF!</v>
      </c>
      <c r="Z15" s="33"/>
      <c r="AA15" s="44">
        <f t="shared" si="10"/>
        <v>19848927.13041798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3842053.02</v>
      </c>
      <c r="AL15" s="43">
        <v>11074241.17</v>
      </c>
      <c r="AM15" s="43">
        <v>2371208.29</v>
      </c>
      <c r="AN15" s="43">
        <v>1984892.713</v>
      </c>
      <c r="AO15" s="43">
        <v>198489.27129999999</v>
      </c>
      <c r="AP15" s="43">
        <v>378042.66611798003</v>
      </c>
      <c r="AQ15" s="5">
        <f t="shared" si="11"/>
        <v>3</v>
      </c>
      <c r="AS15" s="36">
        <f t="shared" si="16"/>
        <v>3</v>
      </c>
      <c r="AT15" s="36">
        <f t="shared" si="17"/>
        <v>3</v>
      </c>
      <c r="AU15" s="37" t="s">
        <v>65</v>
      </c>
      <c r="AV15" s="36" t="s">
        <v>66</v>
      </c>
      <c r="AW15" s="36"/>
      <c r="AX15" s="45" t="e">
        <f t="shared" si="12"/>
        <v>#REF!</v>
      </c>
      <c r="AY15" s="46">
        <v>19848927.129999999</v>
      </c>
      <c r="AZ15" s="46"/>
      <c r="BA15" s="46"/>
      <c r="BB15" s="46"/>
      <c r="BC15" s="46"/>
      <c r="BD15" s="46"/>
      <c r="BE15" s="45"/>
      <c r="BF15" s="45">
        <v>0</v>
      </c>
      <c r="BG15" s="46"/>
      <c r="BH15" s="46"/>
      <c r="BI15" s="46">
        <v>3842053.02</v>
      </c>
      <c r="BJ15" s="46">
        <v>11074241.17</v>
      </c>
      <c r="BK15" s="46">
        <v>2371208.29</v>
      </c>
      <c r="BL15" s="46">
        <v>1984892.71</v>
      </c>
      <c r="BM15" s="46">
        <v>198489.27</v>
      </c>
      <c r="BN15" s="46">
        <v>378042.67</v>
      </c>
      <c r="BO15" s="47">
        <f t="shared" si="13"/>
        <v>3</v>
      </c>
      <c r="BP15" s="48">
        <f>+AY15-'Приложение 2'!E15</f>
        <v>0</v>
      </c>
    </row>
    <row r="16" spans="1:68" ht="12.75" customHeight="1" x14ac:dyDescent="0.25">
      <c r="A16" s="36">
        <f t="shared" si="14"/>
        <v>4</v>
      </c>
      <c r="B16" s="36">
        <f t="shared" si="15"/>
        <v>4</v>
      </c>
      <c r="C16" s="37" t="s">
        <v>65</v>
      </c>
      <c r="D16" s="37" t="s">
        <v>68</v>
      </c>
      <c r="E16" s="38" t="s">
        <v>69</v>
      </c>
      <c r="F16" s="39" t="s">
        <v>61</v>
      </c>
      <c r="G16" s="39">
        <v>5</v>
      </c>
      <c r="H16" s="39">
        <v>4</v>
      </c>
      <c r="I16" s="39">
        <v>3122.81</v>
      </c>
      <c r="J16" s="39">
        <v>3064.81</v>
      </c>
      <c r="K16" s="38">
        <v>58</v>
      </c>
      <c r="L16" s="40">
        <v>131</v>
      </c>
      <c r="M16" s="41" t="e">
        <f t="shared" si="6"/>
        <v>#REF!</v>
      </c>
      <c r="N16" s="41"/>
      <c r="O16" s="41">
        <v>4061749.14</v>
      </c>
      <c r="P16" s="41">
        <v>0</v>
      </c>
      <c r="Q16" s="41">
        <f t="shared" si="7"/>
        <v>374731.22610000003</v>
      </c>
      <c r="R16" s="41" t="e">
        <f t="shared" si="8"/>
        <v>#REF!</v>
      </c>
      <c r="S16" s="41" t="e">
        <f t="shared" si="9"/>
        <v>#REF!</v>
      </c>
      <c r="T16" s="38">
        <v>11714.66</v>
      </c>
      <c r="U16" s="38">
        <v>13342.54</v>
      </c>
      <c r="V16" s="39">
        <v>2025</v>
      </c>
      <c r="W16" s="49">
        <v>0</v>
      </c>
      <c r="X16" s="43">
        <f>+(J16*11.55+K16*23.1)*12*0.85</f>
        <v>374731.22610000003</v>
      </c>
      <c r="Y16" s="50" t="e">
        <f>+(J16*11.55+K16*23.1)*12*30+[2]Лист1!$BC$58</f>
        <v>#REF!</v>
      </c>
      <c r="Z16" s="33"/>
      <c r="AA16" s="44">
        <f t="shared" si="10"/>
        <v>41666217.340307154</v>
      </c>
      <c r="AB16" s="43">
        <v>10436880.949999999</v>
      </c>
      <c r="AC16" s="43">
        <v>5027784.79</v>
      </c>
      <c r="AD16" s="43">
        <v>3070463.56</v>
      </c>
      <c r="AE16" s="43">
        <v>2969855.74</v>
      </c>
      <c r="AF16" s="43">
        <v>0</v>
      </c>
      <c r="AG16" s="43">
        <v>0</v>
      </c>
      <c r="AH16" s="43">
        <v>0</v>
      </c>
      <c r="AI16" s="43">
        <v>0</v>
      </c>
      <c r="AJ16" s="43">
        <v>15077685.84</v>
      </c>
      <c r="AK16" s="43">
        <v>0</v>
      </c>
      <c r="AL16" s="43">
        <v>0</v>
      </c>
      <c r="AM16" s="43">
        <v>0</v>
      </c>
      <c r="AN16" s="43">
        <v>3866895.3672000002</v>
      </c>
      <c r="AO16" s="43">
        <v>416662.17340000003</v>
      </c>
      <c r="AP16" s="43">
        <v>799988.91970715998</v>
      </c>
      <c r="AQ16" s="5">
        <f t="shared" si="11"/>
        <v>5</v>
      </c>
      <c r="AS16" s="36">
        <f t="shared" si="16"/>
        <v>4</v>
      </c>
      <c r="AT16" s="36">
        <f t="shared" si="17"/>
        <v>4</v>
      </c>
      <c r="AU16" s="37" t="s">
        <v>65</v>
      </c>
      <c r="AV16" s="36" t="s">
        <v>68</v>
      </c>
      <c r="AW16" s="36"/>
      <c r="AX16" s="45" t="e">
        <f t="shared" si="12"/>
        <v>#REF!</v>
      </c>
      <c r="AY16" s="46">
        <v>41666217.340000004</v>
      </c>
      <c r="AZ16" s="46">
        <v>10436880.949999999</v>
      </c>
      <c r="BA16" s="46">
        <v>5027784.79</v>
      </c>
      <c r="BB16" s="46">
        <v>3070463.56</v>
      </c>
      <c r="BC16" s="46">
        <v>2969855.74</v>
      </c>
      <c r="BD16" s="46"/>
      <c r="BE16" s="45"/>
      <c r="BF16" s="45">
        <v>0</v>
      </c>
      <c r="BG16" s="46"/>
      <c r="BH16" s="46">
        <v>15077685.84</v>
      </c>
      <c r="BI16" s="46"/>
      <c r="BJ16" s="46"/>
      <c r="BK16" s="46"/>
      <c r="BL16" s="46">
        <v>3866895.37</v>
      </c>
      <c r="BM16" s="46">
        <v>416662.17</v>
      </c>
      <c r="BN16" s="46">
        <v>799988.92</v>
      </c>
      <c r="BO16" s="47">
        <f t="shared" si="13"/>
        <v>5</v>
      </c>
      <c r="BP16" s="48">
        <f>+AY16-'Приложение 2'!E16</f>
        <v>0</v>
      </c>
    </row>
    <row r="17" spans="1:68" ht="12.75" customHeight="1" x14ac:dyDescent="0.25">
      <c r="A17" s="36">
        <f t="shared" si="14"/>
        <v>5</v>
      </c>
      <c r="B17" s="36">
        <f t="shared" si="15"/>
        <v>5</v>
      </c>
      <c r="C17" s="37" t="s">
        <v>65</v>
      </c>
      <c r="D17" s="37" t="s">
        <v>70</v>
      </c>
      <c r="E17" s="38" t="s">
        <v>71</v>
      </c>
      <c r="F17" s="39" t="s">
        <v>61</v>
      </c>
      <c r="G17" s="39">
        <v>5</v>
      </c>
      <c r="H17" s="39">
        <v>6</v>
      </c>
      <c r="I17" s="39">
        <v>4621.34</v>
      </c>
      <c r="J17" s="39">
        <v>4621.34</v>
      </c>
      <c r="K17" s="38">
        <v>0</v>
      </c>
      <c r="L17" s="40">
        <v>157</v>
      </c>
      <c r="M17" s="41" t="e">
        <f t="shared" si="6"/>
        <v>#REF!</v>
      </c>
      <c r="N17" s="41"/>
      <c r="O17" s="41">
        <v>5702878.2699999996</v>
      </c>
      <c r="P17" s="41">
        <v>0</v>
      </c>
      <c r="Q17" s="41">
        <f t="shared" si="7"/>
        <v>544440.06540000008</v>
      </c>
      <c r="R17" s="41" t="e">
        <f t="shared" si="8"/>
        <v>#REF!</v>
      </c>
      <c r="S17" s="41" t="e">
        <f t="shared" si="9"/>
        <v>#REF!</v>
      </c>
      <c r="T17" s="38">
        <v>7529.1</v>
      </c>
      <c r="U17" s="38">
        <v>8644.66</v>
      </c>
      <c r="V17" s="39">
        <v>2025</v>
      </c>
      <c r="W17" s="49">
        <v>0</v>
      </c>
      <c r="X17" s="43">
        <f>+(J17*11.55+K17*23.1)*12*0.85</f>
        <v>544440.06540000008</v>
      </c>
      <c r="Y17" s="50" t="e">
        <f>+(J17*11.55+K17*23.1)*12*30+[2]Лист1!$BC$56</f>
        <v>#REF!</v>
      </c>
      <c r="Z17" s="33"/>
      <c r="AA17" s="43">
        <f t="shared" si="10"/>
        <v>39949913.048159838</v>
      </c>
      <c r="AB17" s="43">
        <v>0</v>
      </c>
      <c r="AC17" s="43">
        <v>7440447.2199999997</v>
      </c>
      <c r="AD17" s="43">
        <v>4543874.28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22810215.07</v>
      </c>
      <c r="AM17" s="43">
        <v>0</v>
      </c>
      <c r="AN17" s="43">
        <v>3994991.304</v>
      </c>
      <c r="AO17" s="43">
        <v>399499.13040000002</v>
      </c>
      <c r="AP17" s="43">
        <v>760886.04375983996</v>
      </c>
      <c r="AQ17" s="5">
        <f t="shared" si="11"/>
        <v>3</v>
      </c>
      <c r="AS17" s="36">
        <f t="shared" si="16"/>
        <v>5</v>
      </c>
      <c r="AT17" s="36">
        <f t="shared" si="17"/>
        <v>5</v>
      </c>
      <c r="AU17" s="37" t="s">
        <v>65</v>
      </c>
      <c r="AV17" s="36" t="s">
        <v>70</v>
      </c>
      <c r="AW17" s="36"/>
      <c r="AX17" s="45" t="e">
        <f t="shared" si="12"/>
        <v>#REF!</v>
      </c>
      <c r="AY17" s="46">
        <v>44183099.530000001</v>
      </c>
      <c r="AZ17" s="46"/>
      <c r="BA17" s="51"/>
      <c r="BB17" s="46">
        <v>4543874.28</v>
      </c>
      <c r="BC17" s="46"/>
      <c r="BD17" s="46"/>
      <c r="BE17" s="45"/>
      <c r="BF17" s="45">
        <v>0</v>
      </c>
      <c r="BG17" s="46"/>
      <c r="BH17" s="46"/>
      <c r="BI17" s="46"/>
      <c r="BJ17" s="46">
        <v>22810215.07</v>
      </c>
      <c r="BK17" s="52">
        <v>11673633.710000001</v>
      </c>
      <c r="BL17" s="46">
        <v>3994991.3</v>
      </c>
      <c r="BM17" s="46">
        <v>399499.13</v>
      </c>
      <c r="BN17" s="46">
        <v>760886.04</v>
      </c>
      <c r="BO17" s="47">
        <f t="shared" si="13"/>
        <v>3</v>
      </c>
      <c r="BP17" s="48">
        <f>+AY17-'Приложение 2'!E17</f>
        <v>0</v>
      </c>
    </row>
    <row r="18" spans="1:68" ht="12.75" customHeight="1" x14ac:dyDescent="0.25">
      <c r="A18" s="36">
        <f t="shared" si="14"/>
        <v>6</v>
      </c>
      <c r="B18" s="36">
        <f t="shared" si="15"/>
        <v>6</v>
      </c>
      <c r="C18" s="37" t="s">
        <v>72</v>
      </c>
      <c r="D18" s="36" t="s">
        <v>73</v>
      </c>
      <c r="E18" s="38" t="s">
        <v>64</v>
      </c>
      <c r="F18" s="39" t="s">
        <v>61</v>
      </c>
      <c r="G18" s="39">
        <v>10</v>
      </c>
      <c r="H18" s="39">
        <v>2</v>
      </c>
      <c r="I18" s="38">
        <v>5632.4</v>
      </c>
      <c r="J18" s="38">
        <v>5632.4</v>
      </c>
      <c r="K18" s="38">
        <v>0</v>
      </c>
      <c r="L18" s="40">
        <v>227</v>
      </c>
      <c r="M18" s="41" t="e">
        <f t="shared" si="6"/>
        <v>#REF!</v>
      </c>
      <c r="N18" s="41"/>
      <c r="O18" s="41">
        <v>6143445.1600000001</v>
      </c>
      <c r="P18" s="41">
        <v>0</v>
      </c>
      <c r="Q18" s="41">
        <f t="shared" si="7"/>
        <v>881864.8679999999</v>
      </c>
      <c r="R18" s="41" t="e">
        <f t="shared" si="8"/>
        <v>#REF!</v>
      </c>
      <c r="S18" s="41" t="e">
        <f t="shared" si="9"/>
        <v>#REF!</v>
      </c>
      <c r="T18" s="38">
        <v>10545.1</v>
      </c>
      <c r="U18" s="38">
        <v>12091.62</v>
      </c>
      <c r="V18" s="39">
        <v>2025</v>
      </c>
      <c r="W18" s="50">
        <v>0</v>
      </c>
      <c r="X18" s="43">
        <f>+(J18*15.35+K18*26.02)*12*0.85</f>
        <v>881864.8679999999</v>
      </c>
      <c r="Y18" s="50" t="e">
        <f>+(J18*15.35+K18*26.02)*12*30+[1]Лист1!$BC$155</f>
        <v>#REF!</v>
      </c>
      <c r="Z18" s="33"/>
      <c r="AA18" s="44">
        <f t="shared" si="10"/>
        <v>68104840.481812164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7024372.4500000002</v>
      </c>
      <c r="AK18" s="43">
        <v>11160201.029999999</v>
      </c>
      <c r="AL18" s="43">
        <v>41209658.340000004</v>
      </c>
      <c r="AM18" s="43">
        <v>0</v>
      </c>
      <c r="AN18" s="43">
        <v>6730728.7007999998</v>
      </c>
      <c r="AO18" s="43">
        <v>681048.40480000002</v>
      </c>
      <c r="AP18" s="43">
        <v>1298831.55621216</v>
      </c>
      <c r="AQ18" s="5">
        <f t="shared" si="11"/>
        <v>3</v>
      </c>
      <c r="AS18" s="36">
        <f t="shared" si="16"/>
        <v>6</v>
      </c>
      <c r="AT18" s="36">
        <f t="shared" si="17"/>
        <v>6</v>
      </c>
      <c r="AU18" s="37" t="s">
        <v>72</v>
      </c>
      <c r="AV18" s="36" t="s">
        <v>73</v>
      </c>
      <c r="AW18" s="36"/>
      <c r="AX18" s="45" t="e">
        <f t="shared" si="12"/>
        <v>#REF!</v>
      </c>
      <c r="AY18" s="46">
        <v>68104840.480000004</v>
      </c>
      <c r="AZ18" s="46"/>
      <c r="BA18" s="46"/>
      <c r="BB18" s="46"/>
      <c r="BC18" s="46"/>
      <c r="BD18" s="46"/>
      <c r="BE18" s="45"/>
      <c r="BF18" s="45">
        <v>0</v>
      </c>
      <c r="BG18" s="46"/>
      <c r="BH18" s="46">
        <v>7024372.4500000002</v>
      </c>
      <c r="BI18" s="46">
        <v>11160201.029999999</v>
      </c>
      <c r="BJ18" s="46">
        <v>41209658.340000004</v>
      </c>
      <c r="BK18" s="46"/>
      <c r="BL18" s="46">
        <v>6730728.7000000002</v>
      </c>
      <c r="BM18" s="46">
        <v>681048.4</v>
      </c>
      <c r="BN18" s="46">
        <v>1298831.56</v>
      </c>
      <c r="BO18" s="47">
        <f t="shared" si="13"/>
        <v>3</v>
      </c>
      <c r="BP18" s="48">
        <f>+AY18-'Приложение 2'!E18</f>
        <v>0</v>
      </c>
    </row>
    <row r="19" spans="1:68" ht="12.75" customHeight="1" x14ac:dyDescent="0.25">
      <c r="A19" s="36">
        <f t="shared" si="14"/>
        <v>7</v>
      </c>
      <c r="B19" s="36">
        <f t="shared" si="15"/>
        <v>7</v>
      </c>
      <c r="C19" s="37" t="s">
        <v>72</v>
      </c>
      <c r="D19" s="36" t="s">
        <v>74</v>
      </c>
      <c r="E19" s="38" t="s">
        <v>75</v>
      </c>
      <c r="F19" s="39" t="s">
        <v>61</v>
      </c>
      <c r="G19" s="39">
        <v>5</v>
      </c>
      <c r="H19" s="39">
        <v>6</v>
      </c>
      <c r="I19" s="38">
        <v>4654.3999999999996</v>
      </c>
      <c r="J19" s="38">
        <v>4504.3999999999996</v>
      </c>
      <c r="K19" s="38">
        <v>150</v>
      </c>
      <c r="L19" s="40">
        <v>215</v>
      </c>
      <c r="M19" s="41" t="e">
        <f t="shared" si="6"/>
        <v>#REF!</v>
      </c>
      <c r="N19" s="41"/>
      <c r="O19" s="41">
        <v>3261816.33</v>
      </c>
      <c r="P19" s="41">
        <v>0</v>
      </c>
      <c r="Q19" s="41">
        <f t="shared" si="7"/>
        <v>566006.36399999994</v>
      </c>
      <c r="R19" s="41" t="e">
        <f t="shared" si="8"/>
        <v>#REF!</v>
      </c>
      <c r="S19" s="41" t="e">
        <f t="shared" si="9"/>
        <v>#REF!</v>
      </c>
      <c r="T19" s="38">
        <v>6838.34</v>
      </c>
      <c r="U19" s="38">
        <v>7789.95</v>
      </c>
      <c r="V19" s="39">
        <v>2025</v>
      </c>
      <c r="W19" s="50">
        <v>0</v>
      </c>
      <c r="X19" s="43">
        <f>+(J19*11.55+K19*23.1)*12*0.85</f>
        <v>566006.36399999994</v>
      </c>
      <c r="Y19" s="50" t="e">
        <f>+(J19*11.55+K19*23.1)*12*30+[1]Лист1!$BC$156</f>
        <v>#REF!</v>
      </c>
      <c r="Z19" s="33"/>
      <c r="AA19" s="44">
        <f t="shared" si="10"/>
        <v>36257543.275742903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22472574.690000001</v>
      </c>
      <c r="AK19" s="43">
        <v>9355772.9299999997</v>
      </c>
      <c r="AL19" s="43">
        <v>0</v>
      </c>
      <c r="AM19" s="43">
        <v>0</v>
      </c>
      <c r="AN19" s="43">
        <v>3370598.7237</v>
      </c>
      <c r="AO19" s="43">
        <v>362575.43280000001</v>
      </c>
      <c r="AP19" s="43">
        <v>696021.49924290006</v>
      </c>
      <c r="AQ19" s="5">
        <f t="shared" si="11"/>
        <v>2</v>
      </c>
      <c r="AS19" s="36">
        <f t="shared" si="16"/>
        <v>7</v>
      </c>
      <c r="AT19" s="36">
        <f t="shared" si="17"/>
        <v>7</v>
      </c>
      <c r="AU19" s="37" t="s">
        <v>72</v>
      </c>
      <c r="AV19" s="36" t="s">
        <v>74</v>
      </c>
      <c r="AW19" s="36"/>
      <c r="AX19" s="45" t="e">
        <f t="shared" si="12"/>
        <v>#REF!</v>
      </c>
      <c r="AY19" s="46">
        <v>36257543.270000003</v>
      </c>
      <c r="AZ19" s="46"/>
      <c r="BA19" s="46"/>
      <c r="BB19" s="46"/>
      <c r="BC19" s="46"/>
      <c r="BD19" s="46"/>
      <c r="BE19" s="45"/>
      <c r="BF19" s="45">
        <v>0</v>
      </c>
      <c r="BG19" s="46"/>
      <c r="BH19" s="46">
        <v>22472574.690000001</v>
      </c>
      <c r="BI19" s="46">
        <v>9355772.9299999997</v>
      </c>
      <c r="BJ19" s="46"/>
      <c r="BK19" s="46"/>
      <c r="BL19" s="46">
        <v>3370598.72</v>
      </c>
      <c r="BM19" s="46">
        <v>362575.43</v>
      </c>
      <c r="BN19" s="46">
        <v>696021.5</v>
      </c>
      <c r="BO19" s="47">
        <f t="shared" si="13"/>
        <v>2</v>
      </c>
      <c r="BP19" s="48">
        <f>+AY19-'Приложение 2'!E19</f>
        <v>0</v>
      </c>
    </row>
    <row r="20" spans="1:68" ht="12.75" customHeight="1" x14ac:dyDescent="0.25">
      <c r="A20" s="36">
        <f t="shared" si="14"/>
        <v>8</v>
      </c>
      <c r="B20" s="36">
        <f t="shared" si="15"/>
        <v>8</v>
      </c>
      <c r="C20" s="37" t="s">
        <v>72</v>
      </c>
      <c r="D20" s="36" t="s">
        <v>76</v>
      </c>
      <c r="E20" s="38" t="s">
        <v>77</v>
      </c>
      <c r="F20" s="39" t="s">
        <v>61</v>
      </c>
      <c r="G20" s="39">
        <v>9</v>
      </c>
      <c r="H20" s="39">
        <v>1</v>
      </c>
      <c r="I20" s="38">
        <v>2691.1</v>
      </c>
      <c r="J20" s="38">
        <v>2537.6</v>
      </c>
      <c r="K20" s="38">
        <v>153.5</v>
      </c>
      <c r="L20" s="40">
        <v>87</v>
      </c>
      <c r="M20" s="41">
        <f t="shared" si="6"/>
        <v>22606854.659999996</v>
      </c>
      <c r="N20" s="41"/>
      <c r="O20" s="41">
        <v>2025986.28</v>
      </c>
      <c r="P20" s="41">
        <v>0</v>
      </c>
      <c r="Q20" s="41">
        <f t="shared" si="7"/>
        <v>530068.14599999995</v>
      </c>
      <c r="R20" s="41">
        <f t="shared" si="8"/>
        <v>15460642.799999999</v>
      </c>
      <c r="S20" s="41">
        <f t="shared" si="9"/>
        <v>4590157.4339999985</v>
      </c>
      <c r="T20" s="38">
        <v>7316.54</v>
      </c>
      <c r="U20" s="38">
        <v>8400.6</v>
      </c>
      <c r="V20" s="39">
        <v>2025</v>
      </c>
      <c r="W20" s="50">
        <v>92016.6</v>
      </c>
      <c r="X20" s="43">
        <f>+(J20*15.35+K20*26.02)*12*0.85</f>
        <v>438051.54599999997</v>
      </c>
      <c r="Y20" s="50">
        <f>+(J20*15.35+K20*26.02)*12*30</f>
        <v>15460642.799999999</v>
      </c>
      <c r="Z20" s="33"/>
      <c r="AA20" s="44">
        <f t="shared" si="10"/>
        <v>22606854.656454358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19689530.489999998</v>
      </c>
      <c r="AM20" s="43">
        <v>0</v>
      </c>
      <c r="AN20" s="43">
        <v>2260685.466</v>
      </c>
      <c r="AO20" s="43">
        <v>226068.5466</v>
      </c>
      <c r="AP20" s="43">
        <v>430570.15385435999</v>
      </c>
      <c r="AQ20" s="5">
        <f t="shared" si="11"/>
        <v>1</v>
      </c>
      <c r="AS20" s="36">
        <f t="shared" si="16"/>
        <v>8</v>
      </c>
      <c r="AT20" s="36">
        <f t="shared" si="17"/>
        <v>8</v>
      </c>
      <c r="AU20" s="37" t="s">
        <v>72</v>
      </c>
      <c r="AV20" s="36" t="s">
        <v>76</v>
      </c>
      <c r="AW20" s="36"/>
      <c r="AX20" s="45">
        <f t="shared" si="12"/>
        <v>0</v>
      </c>
      <c r="AY20" s="46">
        <v>22606854.66</v>
      </c>
      <c r="AZ20" s="46"/>
      <c r="BA20" s="46"/>
      <c r="BB20" s="46"/>
      <c r="BC20" s="46"/>
      <c r="BD20" s="46"/>
      <c r="BE20" s="45"/>
      <c r="BF20" s="45">
        <v>0</v>
      </c>
      <c r="BG20" s="46"/>
      <c r="BH20" s="46"/>
      <c r="BI20" s="46"/>
      <c r="BJ20" s="46">
        <v>19689530.489999998</v>
      </c>
      <c r="BK20" s="46"/>
      <c r="BL20" s="46">
        <v>2260685.4700000002</v>
      </c>
      <c r="BM20" s="46">
        <v>226068.55</v>
      </c>
      <c r="BN20" s="46">
        <v>430570.15</v>
      </c>
      <c r="BO20" s="47">
        <f t="shared" si="13"/>
        <v>1</v>
      </c>
      <c r="BP20" s="48">
        <f>+AY20-'Приложение 2'!E20</f>
        <v>0</v>
      </c>
    </row>
    <row r="21" spans="1:68" ht="12.75" customHeight="1" x14ac:dyDescent="0.25">
      <c r="A21" s="36">
        <f t="shared" si="14"/>
        <v>9</v>
      </c>
      <c r="B21" s="36">
        <f t="shared" si="15"/>
        <v>9</v>
      </c>
      <c r="C21" s="37" t="s">
        <v>72</v>
      </c>
      <c r="D21" s="36" t="s">
        <v>78</v>
      </c>
      <c r="E21" s="38" t="s">
        <v>79</v>
      </c>
      <c r="F21" s="39" t="s">
        <v>61</v>
      </c>
      <c r="G21" s="39">
        <v>9</v>
      </c>
      <c r="H21" s="39">
        <v>1</v>
      </c>
      <c r="I21" s="38">
        <v>3731.8</v>
      </c>
      <c r="J21" s="38">
        <v>3731.8</v>
      </c>
      <c r="K21" s="38">
        <v>0</v>
      </c>
      <c r="L21" s="40">
        <v>151</v>
      </c>
      <c r="M21" s="41" t="e">
        <f t="shared" si="6"/>
        <v>#REF!</v>
      </c>
      <c r="N21" s="41"/>
      <c r="O21" s="41">
        <v>5673114.9299999997</v>
      </c>
      <c r="P21" s="41">
        <v>0</v>
      </c>
      <c r="Q21" s="41">
        <f t="shared" si="7"/>
        <v>584287.92599999998</v>
      </c>
      <c r="R21" s="41" t="e">
        <f t="shared" si="8"/>
        <v>#REF!</v>
      </c>
      <c r="S21" s="41" t="e">
        <f>+AY21-O21-Q21-R21</f>
        <v>#REF!</v>
      </c>
      <c r="T21" s="38">
        <v>14668.08</v>
      </c>
      <c r="U21" s="38">
        <v>16791.04</v>
      </c>
      <c r="V21" s="39">
        <v>2025</v>
      </c>
      <c r="W21" s="50">
        <v>0</v>
      </c>
      <c r="X21" s="43">
        <f>+(J21*15.35+K21*26.02)*12*0.85</f>
        <v>584287.92599999998</v>
      </c>
      <c r="Y21" s="50" t="e">
        <f>+[1]Лист1!$BC$153</f>
        <v>#REF!</v>
      </c>
      <c r="Z21" s="33"/>
      <c r="AA21" s="44">
        <f t="shared" si="10"/>
        <v>62660803.070771165</v>
      </c>
      <c r="AB21" s="43">
        <v>10634514.23</v>
      </c>
      <c r="AC21" s="43">
        <v>4254806.03</v>
      </c>
      <c r="AD21" s="43">
        <v>3142611.15</v>
      </c>
      <c r="AE21" s="43">
        <v>2008268.71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7394296.9699999997</v>
      </c>
      <c r="AL21" s="43">
        <v>27303849.690000001</v>
      </c>
      <c r="AM21" s="43">
        <v>0</v>
      </c>
      <c r="AN21" s="43">
        <v>6098831.4798999997</v>
      </c>
      <c r="AO21" s="43">
        <v>626608.0307</v>
      </c>
      <c r="AP21" s="43">
        <v>1197016.7801711599</v>
      </c>
      <c r="AQ21" s="5">
        <f t="shared" si="11"/>
        <v>6</v>
      </c>
      <c r="AS21" s="36">
        <f t="shared" si="16"/>
        <v>9</v>
      </c>
      <c r="AT21" s="36">
        <f t="shared" si="17"/>
        <v>9</v>
      </c>
      <c r="AU21" s="37" t="s">
        <v>72</v>
      </c>
      <c r="AV21" s="36" t="s">
        <v>78</v>
      </c>
      <c r="AW21" s="36"/>
      <c r="AX21" s="45" t="e">
        <f t="shared" si="12"/>
        <v>#REF!</v>
      </c>
      <c r="AY21" s="46">
        <v>62660803.07</v>
      </c>
      <c r="AZ21" s="46">
        <v>10634514.23</v>
      </c>
      <c r="BA21" s="46">
        <v>4254806.03</v>
      </c>
      <c r="BB21" s="46">
        <v>3142611.15</v>
      </c>
      <c r="BC21" s="46">
        <v>2008268.71</v>
      </c>
      <c r="BD21" s="46"/>
      <c r="BE21" s="45"/>
      <c r="BF21" s="45">
        <v>0</v>
      </c>
      <c r="BG21" s="46"/>
      <c r="BH21" s="46"/>
      <c r="BI21" s="46">
        <v>7394296.9699999997</v>
      </c>
      <c r="BJ21" s="46">
        <v>27303849.690000001</v>
      </c>
      <c r="BK21" s="46"/>
      <c r="BL21" s="46">
        <v>6098831.4800000004</v>
      </c>
      <c r="BM21" s="46">
        <v>626608.03</v>
      </c>
      <c r="BN21" s="46">
        <v>1197016.78</v>
      </c>
      <c r="BO21" s="47">
        <f t="shared" si="13"/>
        <v>6</v>
      </c>
      <c r="BP21" s="48">
        <f>+AY21-'Приложение 2'!E21</f>
        <v>0</v>
      </c>
    </row>
    <row r="22" spans="1:68" ht="12.75" customHeight="1" x14ac:dyDescent="0.25">
      <c r="A22" s="36">
        <f t="shared" si="14"/>
        <v>10</v>
      </c>
      <c r="B22" s="36">
        <f t="shared" si="15"/>
        <v>10</v>
      </c>
      <c r="C22" s="37" t="s">
        <v>72</v>
      </c>
      <c r="D22" s="36" t="s">
        <v>80</v>
      </c>
      <c r="E22" s="38" t="s">
        <v>81</v>
      </c>
      <c r="F22" s="39" t="s">
        <v>61</v>
      </c>
      <c r="G22" s="39">
        <v>5</v>
      </c>
      <c r="H22" s="39">
        <v>4</v>
      </c>
      <c r="I22" s="38">
        <v>4210.8999999999996</v>
      </c>
      <c r="J22" s="38">
        <v>4157.3999999999996</v>
      </c>
      <c r="K22" s="38">
        <v>53.5</v>
      </c>
      <c r="L22" s="40">
        <v>177</v>
      </c>
      <c r="M22" s="41">
        <f t="shared" si="6"/>
        <v>23863886.16</v>
      </c>
      <c r="N22" s="41"/>
      <c r="O22" s="41">
        <v>419153.48</v>
      </c>
      <c r="P22" s="41">
        <v>0</v>
      </c>
      <c r="Q22" s="41">
        <f t="shared" si="7"/>
        <v>2954497.6140000001</v>
      </c>
      <c r="R22" s="41">
        <f t="shared" si="8"/>
        <v>17731375.199999999</v>
      </c>
      <c r="S22" s="41">
        <f>IF(Y22&gt;0, AY22-O22-P22-Q22-R22, 0)</f>
        <v>2758859.8660000004</v>
      </c>
      <c r="T22" s="38">
        <v>4935.84</v>
      </c>
      <c r="U22" s="38">
        <v>5667.17</v>
      </c>
      <c r="V22" s="39">
        <v>2025</v>
      </c>
      <c r="W22" s="43">
        <v>2452108.65</v>
      </c>
      <c r="X22" s="43">
        <f>+(J22*11.55+K22*23.1)*12*0.85</f>
        <v>502388.96399999998</v>
      </c>
      <c r="Y22" s="43">
        <f>+(J22*11.55+K22*23.1)*12*30</f>
        <v>17731375.199999999</v>
      </c>
      <c r="Z22" s="33"/>
      <c r="AA22" s="43">
        <f t="shared" si="10"/>
        <v>23863886.152112901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20784347.100000001</v>
      </c>
      <c r="AM22" s="43">
        <v>0</v>
      </c>
      <c r="AN22" s="43">
        <v>2386388.6150000002</v>
      </c>
      <c r="AO22" s="43">
        <v>238638.8615</v>
      </c>
      <c r="AP22" s="43">
        <v>454511.57561290002</v>
      </c>
      <c r="AQ22" s="5">
        <f t="shared" si="11"/>
        <v>1</v>
      </c>
      <c r="AS22" s="36">
        <f t="shared" si="16"/>
        <v>10</v>
      </c>
      <c r="AT22" s="36">
        <f t="shared" si="17"/>
        <v>10</v>
      </c>
      <c r="AU22" s="37" t="s">
        <v>72</v>
      </c>
      <c r="AV22" s="36" t="s">
        <v>80</v>
      </c>
      <c r="AW22" s="36"/>
      <c r="AX22" s="45">
        <f t="shared" si="12"/>
        <v>0</v>
      </c>
      <c r="AY22" s="46">
        <v>23863886.16</v>
      </c>
      <c r="AZ22" s="46"/>
      <c r="BA22" s="46"/>
      <c r="BB22" s="46"/>
      <c r="BC22" s="46"/>
      <c r="BD22" s="46"/>
      <c r="BE22" s="45"/>
      <c r="BF22" s="45">
        <v>0</v>
      </c>
      <c r="BG22" s="46"/>
      <c r="BH22" s="46"/>
      <c r="BI22" s="46"/>
      <c r="BJ22" s="46">
        <v>20784347.100000001</v>
      </c>
      <c r="BK22" s="46"/>
      <c r="BL22" s="46">
        <v>2386388.62</v>
      </c>
      <c r="BM22" s="46">
        <v>238638.86</v>
      </c>
      <c r="BN22" s="46">
        <v>454511.58</v>
      </c>
      <c r="BO22" s="47">
        <f t="shared" si="13"/>
        <v>1</v>
      </c>
      <c r="BP22" s="48">
        <f>+AY22-'Приложение 2'!E22</f>
        <v>0</v>
      </c>
    </row>
    <row r="23" spans="1:68" ht="12.75" customHeight="1" x14ac:dyDescent="0.25">
      <c r="A23" s="36">
        <f t="shared" si="14"/>
        <v>11</v>
      </c>
      <c r="B23" s="36">
        <f t="shared" si="15"/>
        <v>11</v>
      </c>
      <c r="C23" s="37" t="s">
        <v>72</v>
      </c>
      <c r="D23" s="36" t="s">
        <v>82</v>
      </c>
      <c r="E23" s="38" t="s">
        <v>83</v>
      </c>
      <c r="F23" s="39" t="s">
        <v>61</v>
      </c>
      <c r="G23" s="39">
        <v>5</v>
      </c>
      <c r="H23" s="39">
        <v>3</v>
      </c>
      <c r="I23" s="38">
        <v>4394.2</v>
      </c>
      <c r="J23" s="38">
        <v>4394.2</v>
      </c>
      <c r="K23" s="38">
        <v>0</v>
      </c>
      <c r="L23" s="40">
        <v>182</v>
      </c>
      <c r="M23" s="41">
        <f t="shared" si="6"/>
        <v>24902678.399999999</v>
      </c>
      <c r="N23" s="41"/>
      <c r="O23" s="41">
        <v>498160.94</v>
      </c>
      <c r="P23" s="41">
        <v>0</v>
      </c>
      <c r="Q23" s="41">
        <f t="shared" si="7"/>
        <v>1646345.422</v>
      </c>
      <c r="R23" s="41">
        <f t="shared" si="8"/>
        <v>18271083.600000001</v>
      </c>
      <c r="S23" s="41">
        <f>IF(Y23&gt;0, AY23-O23-P23-Q23-R23, 0)</f>
        <v>4487088.4379999973</v>
      </c>
      <c r="T23" s="38">
        <v>4935.84</v>
      </c>
      <c r="U23" s="38">
        <v>5667.17</v>
      </c>
      <c r="V23" s="39">
        <v>2025</v>
      </c>
      <c r="W23" s="43">
        <v>1128664.72</v>
      </c>
      <c r="X23" s="43">
        <f>+(J23*11.55+K23*23.1)*12*0.85</f>
        <v>517680.70199999999</v>
      </c>
      <c r="Y23" s="43">
        <f>+(J23*11.55+K23*23.1)*12*30</f>
        <v>18271083.600000001</v>
      </c>
      <c r="Z23" s="33"/>
      <c r="AA23" s="43">
        <f t="shared" si="10"/>
        <v>24902678.408096861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21689087.370000001</v>
      </c>
      <c r="AM23" s="43">
        <v>0</v>
      </c>
      <c r="AN23" s="43">
        <v>2490267.841</v>
      </c>
      <c r="AO23" s="43">
        <v>249026.78409999999</v>
      </c>
      <c r="AP23" s="43">
        <v>474296.41299685999</v>
      </c>
      <c r="AQ23" s="5">
        <f t="shared" si="11"/>
        <v>1</v>
      </c>
      <c r="AS23" s="36">
        <f t="shared" si="16"/>
        <v>11</v>
      </c>
      <c r="AT23" s="36">
        <f t="shared" si="17"/>
        <v>11</v>
      </c>
      <c r="AU23" s="37" t="s">
        <v>72</v>
      </c>
      <c r="AV23" s="36" t="s">
        <v>82</v>
      </c>
      <c r="AW23" s="36"/>
      <c r="AX23" s="45">
        <f t="shared" si="12"/>
        <v>0</v>
      </c>
      <c r="AY23" s="46">
        <v>24902678.399999999</v>
      </c>
      <c r="AZ23" s="46"/>
      <c r="BA23" s="46"/>
      <c r="BB23" s="46"/>
      <c r="BC23" s="46"/>
      <c r="BD23" s="46"/>
      <c r="BE23" s="45"/>
      <c r="BF23" s="45">
        <v>0</v>
      </c>
      <c r="BG23" s="46"/>
      <c r="BH23" s="46"/>
      <c r="BI23" s="46"/>
      <c r="BJ23" s="46">
        <v>21689087.370000001</v>
      </c>
      <c r="BK23" s="46"/>
      <c r="BL23" s="46">
        <v>2490267.84</v>
      </c>
      <c r="BM23" s="46">
        <v>249026.78</v>
      </c>
      <c r="BN23" s="46">
        <v>474296.41</v>
      </c>
      <c r="BO23" s="47">
        <f t="shared" si="13"/>
        <v>1</v>
      </c>
      <c r="BP23" s="48">
        <f>+AY23-'Приложение 2'!E23</f>
        <v>0</v>
      </c>
    </row>
    <row r="24" spans="1:68" ht="12.75" customHeight="1" x14ac:dyDescent="0.25">
      <c r="A24" s="36">
        <f t="shared" si="14"/>
        <v>12</v>
      </c>
      <c r="B24" s="36">
        <f t="shared" si="15"/>
        <v>12</v>
      </c>
      <c r="C24" s="37" t="s">
        <v>72</v>
      </c>
      <c r="D24" s="36" t="s">
        <v>84</v>
      </c>
      <c r="E24" s="38" t="s">
        <v>77</v>
      </c>
      <c r="F24" s="39" t="s">
        <v>61</v>
      </c>
      <c r="G24" s="39">
        <v>9</v>
      </c>
      <c r="H24" s="39">
        <v>1</v>
      </c>
      <c r="I24" s="38">
        <v>2673.1</v>
      </c>
      <c r="J24" s="38">
        <v>2673.1</v>
      </c>
      <c r="K24" s="38">
        <v>0</v>
      </c>
      <c r="L24" s="40">
        <v>96</v>
      </c>
      <c r="M24" s="41">
        <f t="shared" si="6"/>
        <v>6369730</v>
      </c>
      <c r="N24" s="41"/>
      <c r="O24" s="41">
        <v>0</v>
      </c>
      <c r="P24" s="41">
        <v>0</v>
      </c>
      <c r="Q24" s="41">
        <f t="shared" si="7"/>
        <v>418527.26699999999</v>
      </c>
      <c r="R24" s="41">
        <f>+AY24-O24-P24-Q24</f>
        <v>5951202.733</v>
      </c>
      <c r="S24" s="41">
        <v>0</v>
      </c>
      <c r="T24" s="38">
        <v>2089.25</v>
      </c>
      <c r="U24" s="38">
        <v>2382.9</v>
      </c>
      <c r="V24" s="39">
        <v>2025</v>
      </c>
      <c r="W24" s="43">
        <v>0</v>
      </c>
      <c r="X24" s="43">
        <f>+(J24*15.35+K24*26.02)*12*0.85</f>
        <v>418527.26699999999</v>
      </c>
      <c r="Y24" s="43" t="e">
        <f>+(J24*15.35+K24*26.02)*12*30+[3]Лист1!$BC$95</f>
        <v>#REF!</v>
      </c>
      <c r="Z24" s="33"/>
      <c r="AA24" s="53">
        <f t="shared" si="10"/>
        <v>6369729.9921641601</v>
      </c>
      <c r="AB24" s="43">
        <v>0</v>
      </c>
      <c r="AC24" s="43">
        <v>0</v>
      </c>
      <c r="AD24" s="43">
        <v>2251062.19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3333720.97</v>
      </c>
      <c r="AK24" s="43">
        <v>0</v>
      </c>
      <c r="AL24" s="43">
        <v>0</v>
      </c>
      <c r="AM24" s="43">
        <v>0</v>
      </c>
      <c r="AN24" s="43">
        <v>599121.63569999998</v>
      </c>
      <c r="AO24" s="43">
        <v>63697.299899999998</v>
      </c>
      <c r="AP24" s="43">
        <v>122127.89656415999</v>
      </c>
      <c r="AQ24" s="5">
        <f t="shared" si="11"/>
        <v>2</v>
      </c>
      <c r="AS24" s="36">
        <f t="shared" si="16"/>
        <v>12</v>
      </c>
      <c r="AT24" s="36">
        <f t="shared" si="17"/>
        <v>12</v>
      </c>
      <c r="AU24" s="37" t="s">
        <v>72</v>
      </c>
      <c r="AV24" s="36" t="s">
        <v>84</v>
      </c>
      <c r="AW24" s="36"/>
      <c r="AX24" s="45">
        <f t="shared" si="12"/>
        <v>0</v>
      </c>
      <c r="AY24" s="46">
        <v>6369730</v>
      </c>
      <c r="AZ24" s="46"/>
      <c r="BA24" s="46"/>
      <c r="BB24" s="46">
        <v>2251062.19</v>
      </c>
      <c r="BC24" s="46"/>
      <c r="BD24" s="46"/>
      <c r="BE24" s="45"/>
      <c r="BF24" s="45">
        <v>0</v>
      </c>
      <c r="BG24" s="46"/>
      <c r="BH24" s="46">
        <v>3333720.97</v>
      </c>
      <c r="BI24" s="46"/>
      <c r="BJ24" s="46"/>
      <c r="BK24" s="46"/>
      <c r="BL24" s="46">
        <v>599121.64</v>
      </c>
      <c r="BM24" s="46">
        <v>63697.3</v>
      </c>
      <c r="BN24" s="46">
        <v>122127.9</v>
      </c>
      <c r="BO24" s="47">
        <f t="shared" si="13"/>
        <v>2</v>
      </c>
      <c r="BP24" s="48">
        <f>+AY24-'Приложение 2'!E24</f>
        <v>0</v>
      </c>
    </row>
    <row r="25" spans="1:68" ht="12.75" customHeight="1" x14ac:dyDescent="0.25">
      <c r="A25" s="36">
        <f t="shared" si="14"/>
        <v>13</v>
      </c>
      <c r="B25" s="36">
        <f t="shared" si="15"/>
        <v>13</v>
      </c>
      <c r="C25" s="37" t="s">
        <v>72</v>
      </c>
      <c r="D25" s="36" t="s">
        <v>85</v>
      </c>
      <c r="E25" s="38" t="s">
        <v>86</v>
      </c>
      <c r="F25" s="39" t="s">
        <v>61</v>
      </c>
      <c r="G25" s="39">
        <v>9</v>
      </c>
      <c r="H25" s="39">
        <v>5</v>
      </c>
      <c r="I25" s="38">
        <v>9603</v>
      </c>
      <c r="J25" s="38">
        <v>9272.2999999999993</v>
      </c>
      <c r="K25" s="38">
        <v>330.70000000000101</v>
      </c>
      <c r="L25" s="40">
        <v>376</v>
      </c>
      <c r="M25" s="41" t="e">
        <f t="shared" si="6"/>
        <v>#REF!</v>
      </c>
      <c r="N25" s="41"/>
      <c r="O25" s="41">
        <v>4471552.4800000004</v>
      </c>
      <c r="P25" s="41">
        <v>0</v>
      </c>
      <c r="Q25" s="41">
        <f t="shared" si="7"/>
        <v>1539533.1137999999</v>
      </c>
      <c r="R25" s="41">
        <v>0</v>
      </c>
      <c r="S25" s="41" t="e">
        <f t="shared" ref="S25:S40" si="18">IF(Y25&gt;0, AY25-O25-P25-Q25-R25, 0)</f>
        <v>#REF!</v>
      </c>
      <c r="T25" s="38">
        <v>4634.99</v>
      </c>
      <c r="U25" s="38">
        <v>5255.47</v>
      </c>
      <c r="V25" s="39">
        <v>2025</v>
      </c>
      <c r="W25" s="50">
        <v>0</v>
      </c>
      <c r="X25" s="43">
        <f>+(J25*15.35+K25*26.02)*12*0.85</f>
        <v>1539533.1137999999</v>
      </c>
      <c r="Y25" s="50" t="e">
        <f>+(J25*15.35+K25*26.02)*12*30+[1]Лист1!$BC$170</f>
        <v>#REF!</v>
      </c>
      <c r="Z25" s="33"/>
      <c r="AA25" s="44">
        <f t="shared" si="10"/>
        <v>50468278.396651521</v>
      </c>
      <c r="AB25" s="43">
        <v>27365678.800000001</v>
      </c>
      <c r="AC25" s="43">
        <v>0</v>
      </c>
      <c r="AD25" s="43">
        <v>0</v>
      </c>
      <c r="AE25" s="43">
        <v>5167855.8499999996</v>
      </c>
      <c r="AF25" s="43">
        <v>0</v>
      </c>
      <c r="AG25" s="43">
        <v>0</v>
      </c>
      <c r="AH25" s="43">
        <v>0</v>
      </c>
      <c r="AI25" s="43">
        <v>0</v>
      </c>
      <c r="AJ25" s="43">
        <v>11976253.220000001</v>
      </c>
      <c r="AK25" s="43">
        <v>0</v>
      </c>
      <c r="AL25" s="43">
        <v>0</v>
      </c>
      <c r="AM25" s="43">
        <v>0</v>
      </c>
      <c r="AN25" s="43">
        <v>4480468.8290999997</v>
      </c>
      <c r="AO25" s="43">
        <v>504682.78409999999</v>
      </c>
      <c r="AP25" s="43">
        <v>973338.91345152003</v>
      </c>
      <c r="AQ25" s="5">
        <f t="shared" si="11"/>
        <v>3</v>
      </c>
      <c r="AS25" s="36">
        <f t="shared" si="16"/>
        <v>13</v>
      </c>
      <c r="AT25" s="36">
        <f t="shared" si="17"/>
        <v>13</v>
      </c>
      <c r="AU25" s="37" t="s">
        <v>72</v>
      </c>
      <c r="AV25" s="36" t="s">
        <v>85</v>
      </c>
      <c r="AW25" s="36"/>
      <c r="AX25" s="45" t="e">
        <f t="shared" si="12"/>
        <v>#REF!</v>
      </c>
      <c r="AY25" s="46">
        <v>50468278.390000001</v>
      </c>
      <c r="AZ25" s="46">
        <v>27365678.800000001</v>
      </c>
      <c r="BA25" s="46"/>
      <c r="BB25" s="46"/>
      <c r="BC25" s="46">
        <v>5167855.8499999996</v>
      </c>
      <c r="BD25" s="46"/>
      <c r="BE25" s="45"/>
      <c r="BF25" s="45">
        <v>0</v>
      </c>
      <c r="BG25" s="46"/>
      <c r="BH25" s="46">
        <v>11976253.220000001</v>
      </c>
      <c r="BI25" s="46"/>
      <c r="BJ25" s="46"/>
      <c r="BK25" s="46"/>
      <c r="BL25" s="46">
        <v>4480468.83</v>
      </c>
      <c r="BM25" s="46">
        <v>504682.78</v>
      </c>
      <c r="BN25" s="46">
        <v>973338.91</v>
      </c>
      <c r="BO25" s="47">
        <f t="shared" si="13"/>
        <v>3</v>
      </c>
      <c r="BP25" s="48">
        <f>+AY25-'Приложение 2'!E25</f>
        <v>0</v>
      </c>
    </row>
    <row r="26" spans="1:68" ht="12.75" customHeight="1" x14ac:dyDescent="0.25">
      <c r="A26" s="36">
        <f t="shared" si="14"/>
        <v>14</v>
      </c>
      <c r="B26" s="36">
        <f t="shared" si="15"/>
        <v>14</v>
      </c>
      <c r="C26" s="37" t="s">
        <v>72</v>
      </c>
      <c r="D26" s="36" t="s">
        <v>87</v>
      </c>
      <c r="E26" s="38" t="s">
        <v>81</v>
      </c>
      <c r="F26" s="39" t="s">
        <v>61</v>
      </c>
      <c r="G26" s="39">
        <v>4</v>
      </c>
      <c r="H26" s="39">
        <v>6</v>
      </c>
      <c r="I26" s="38">
        <v>3632.7</v>
      </c>
      <c r="J26" s="38">
        <v>3632.7</v>
      </c>
      <c r="K26" s="38">
        <v>0</v>
      </c>
      <c r="L26" s="40">
        <v>169</v>
      </c>
      <c r="M26" s="41">
        <f t="shared" si="6"/>
        <v>42426702.890000001</v>
      </c>
      <c r="N26" s="41"/>
      <c r="O26" s="41">
        <v>3453089.15</v>
      </c>
      <c r="P26" s="41">
        <v>0</v>
      </c>
      <c r="Q26" s="41">
        <f t="shared" si="7"/>
        <v>2541292.7370000002</v>
      </c>
      <c r="R26" s="41">
        <f>IF(Y26&gt;0, Y26, 0)</f>
        <v>15104766.6</v>
      </c>
      <c r="S26" s="41">
        <f t="shared" si="18"/>
        <v>21327554.402999997</v>
      </c>
      <c r="T26" s="38">
        <v>10212.25</v>
      </c>
      <c r="U26" s="38">
        <v>11679.11</v>
      </c>
      <c r="V26" s="39">
        <v>2025</v>
      </c>
      <c r="W26" s="43">
        <v>2113324.35</v>
      </c>
      <c r="X26" s="43">
        <f>+(J26*11.55+K26*23.1)*12*0.85</f>
        <v>427968.38699999999</v>
      </c>
      <c r="Y26" s="43">
        <f>+(J26*11.55+K26*23.1)*12*30</f>
        <v>15104766.6</v>
      </c>
      <c r="Z26" s="33"/>
      <c r="AA26" s="44">
        <f t="shared" si="10"/>
        <v>42426702.881346434</v>
      </c>
      <c r="AB26" s="43">
        <v>12141006.789999999</v>
      </c>
      <c r="AC26" s="43">
        <v>0</v>
      </c>
      <c r="AD26" s="43">
        <v>3571806.46</v>
      </c>
      <c r="AE26" s="43">
        <v>3454771.48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17930441.879999999</v>
      </c>
      <c r="AM26" s="43">
        <v>0</v>
      </c>
      <c r="AN26" s="43">
        <v>4093150.5364999999</v>
      </c>
      <c r="AO26" s="43">
        <v>424267.02889999998</v>
      </c>
      <c r="AP26" s="43">
        <v>811258.70594643999</v>
      </c>
      <c r="AQ26" s="5">
        <f t="shared" si="11"/>
        <v>4</v>
      </c>
      <c r="AS26" s="36">
        <f t="shared" si="16"/>
        <v>14</v>
      </c>
      <c r="AT26" s="36">
        <f t="shared" si="17"/>
        <v>14</v>
      </c>
      <c r="AU26" s="37" t="s">
        <v>72</v>
      </c>
      <c r="AV26" s="36" t="s">
        <v>87</v>
      </c>
      <c r="AW26" s="36"/>
      <c r="AX26" s="45">
        <f t="shared" si="12"/>
        <v>0</v>
      </c>
      <c r="AY26" s="46">
        <v>42426702.890000001</v>
      </c>
      <c r="AZ26" s="46">
        <v>12141006.789999999</v>
      </c>
      <c r="BA26" s="46"/>
      <c r="BB26" s="46">
        <v>3571806.46</v>
      </c>
      <c r="BC26" s="46">
        <v>3454771.48</v>
      </c>
      <c r="BD26" s="46"/>
      <c r="BE26" s="45"/>
      <c r="BF26" s="45">
        <v>0</v>
      </c>
      <c r="BG26" s="46"/>
      <c r="BH26" s="46"/>
      <c r="BI26" s="46"/>
      <c r="BJ26" s="46">
        <v>17930441.879999999</v>
      </c>
      <c r="BK26" s="46"/>
      <c r="BL26" s="46">
        <v>4093150.54</v>
      </c>
      <c r="BM26" s="46">
        <v>424267.03</v>
      </c>
      <c r="BN26" s="46">
        <v>811258.71</v>
      </c>
      <c r="BO26" s="47">
        <f t="shared" si="13"/>
        <v>4</v>
      </c>
      <c r="BP26" s="48">
        <f>+AY26-'Приложение 2'!E26</f>
        <v>0</v>
      </c>
    </row>
    <row r="27" spans="1:68" ht="12.75" customHeight="1" x14ac:dyDescent="0.25">
      <c r="A27" s="36">
        <f t="shared" si="14"/>
        <v>15</v>
      </c>
      <c r="B27" s="36">
        <f t="shared" si="15"/>
        <v>15</v>
      </c>
      <c r="C27" s="37" t="s">
        <v>72</v>
      </c>
      <c r="D27" s="36" t="s">
        <v>88</v>
      </c>
      <c r="E27" s="38" t="s">
        <v>75</v>
      </c>
      <c r="F27" s="39" t="s">
        <v>61</v>
      </c>
      <c r="G27" s="39">
        <v>5</v>
      </c>
      <c r="H27" s="39">
        <v>2</v>
      </c>
      <c r="I27" s="38">
        <v>2858.3</v>
      </c>
      <c r="J27" s="38">
        <v>2858.3</v>
      </c>
      <c r="K27" s="38">
        <v>0</v>
      </c>
      <c r="L27" s="40">
        <v>119</v>
      </c>
      <c r="M27" s="41" t="e">
        <f t="shared" si="6"/>
        <v>#REF!</v>
      </c>
      <c r="N27" s="41"/>
      <c r="O27" s="41">
        <v>1401227.47</v>
      </c>
      <c r="P27" s="41">
        <v>0</v>
      </c>
      <c r="Q27" s="41">
        <f t="shared" si="7"/>
        <v>336736.32300000003</v>
      </c>
      <c r="R27" s="41" t="e">
        <f>IF(Y27&gt;0, Y27, 0)</f>
        <v>#REF!</v>
      </c>
      <c r="S27" s="41" t="e">
        <f t="shared" si="18"/>
        <v>#REF!</v>
      </c>
      <c r="T27" s="38">
        <v>4828.24</v>
      </c>
      <c r="U27" s="38">
        <v>5482.03</v>
      </c>
      <c r="V27" s="39">
        <v>2025</v>
      </c>
      <c r="W27" s="50">
        <v>0</v>
      </c>
      <c r="X27" s="43">
        <f>+(J27*11.55+K27*23.1)*12*0.85</f>
        <v>336736.32300000003</v>
      </c>
      <c r="Y27" s="50" t="e">
        <f>+(J27*11.55+K27*23.1)*12*30+[1]Лист1!$BC$174</f>
        <v>#REF!</v>
      </c>
      <c r="Z27" s="33"/>
      <c r="AA27" s="44">
        <f t="shared" si="10"/>
        <v>15669286.350101002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13800567.26</v>
      </c>
      <c r="AK27" s="43">
        <v>0</v>
      </c>
      <c r="AL27" s="43">
        <v>0</v>
      </c>
      <c r="AM27" s="43">
        <v>0</v>
      </c>
      <c r="AN27" s="43">
        <v>1410235.7715</v>
      </c>
      <c r="AO27" s="43">
        <v>156692.86350000001</v>
      </c>
      <c r="AP27" s="43">
        <v>301790.45510100003</v>
      </c>
      <c r="AQ27" s="5">
        <f t="shared" si="11"/>
        <v>1</v>
      </c>
      <c r="AS27" s="36">
        <f t="shared" si="16"/>
        <v>15</v>
      </c>
      <c r="AT27" s="36">
        <f t="shared" si="17"/>
        <v>15</v>
      </c>
      <c r="AU27" s="37" t="s">
        <v>72</v>
      </c>
      <c r="AV27" s="36" t="s">
        <v>88</v>
      </c>
      <c r="AW27" s="36"/>
      <c r="AX27" s="45" t="e">
        <f t="shared" si="12"/>
        <v>#REF!</v>
      </c>
      <c r="AY27" s="46">
        <v>15669286.35</v>
      </c>
      <c r="AZ27" s="46"/>
      <c r="BA27" s="46"/>
      <c r="BB27" s="46"/>
      <c r="BC27" s="46"/>
      <c r="BD27" s="46"/>
      <c r="BE27" s="45"/>
      <c r="BF27" s="45">
        <v>0</v>
      </c>
      <c r="BG27" s="46"/>
      <c r="BH27" s="46">
        <v>13800567.26</v>
      </c>
      <c r="BI27" s="46"/>
      <c r="BJ27" s="46"/>
      <c r="BK27" s="46"/>
      <c r="BL27" s="46">
        <v>1410235.77</v>
      </c>
      <c r="BM27" s="46">
        <v>156692.85999999999</v>
      </c>
      <c r="BN27" s="46">
        <v>301790.46000000002</v>
      </c>
      <c r="BO27" s="47">
        <f t="shared" si="13"/>
        <v>1</v>
      </c>
      <c r="BP27" s="48">
        <f>+AY27-'Приложение 2'!E27</f>
        <v>0</v>
      </c>
    </row>
    <row r="28" spans="1:68" ht="12.75" customHeight="1" x14ac:dyDescent="0.25">
      <c r="A28" s="36">
        <f t="shared" si="14"/>
        <v>16</v>
      </c>
      <c r="B28" s="36">
        <f t="shared" si="15"/>
        <v>16</v>
      </c>
      <c r="C28" s="37" t="s">
        <v>72</v>
      </c>
      <c r="D28" s="36" t="s">
        <v>89</v>
      </c>
      <c r="E28" s="38" t="s">
        <v>71</v>
      </c>
      <c r="F28" s="39" t="s">
        <v>61</v>
      </c>
      <c r="G28" s="39">
        <v>9</v>
      </c>
      <c r="H28" s="39">
        <v>1</v>
      </c>
      <c r="I28" s="38">
        <v>3885.3</v>
      </c>
      <c r="J28" s="38">
        <v>3885.3</v>
      </c>
      <c r="K28" s="38">
        <v>0</v>
      </c>
      <c r="L28" s="40">
        <v>155</v>
      </c>
      <c r="M28" s="41" t="e">
        <f t="shared" si="6"/>
        <v>#REF!</v>
      </c>
      <c r="N28" s="41"/>
      <c r="O28" s="41">
        <v>3430028.56</v>
      </c>
      <c r="P28" s="41">
        <v>0</v>
      </c>
      <c r="Q28" s="41">
        <f t="shared" si="7"/>
        <v>608321.42099999997</v>
      </c>
      <c r="R28" s="41">
        <v>0</v>
      </c>
      <c r="S28" s="41" t="e">
        <f t="shared" si="18"/>
        <v>#REF!</v>
      </c>
      <c r="T28" s="38">
        <v>8563.67</v>
      </c>
      <c r="U28" s="38">
        <v>9816.61</v>
      </c>
      <c r="V28" s="39">
        <v>2025</v>
      </c>
      <c r="W28" s="50">
        <v>0</v>
      </c>
      <c r="X28" s="43">
        <f>+(J28*15.35+K28*26.02)*12*0.85</f>
        <v>608321.42099999997</v>
      </c>
      <c r="Y28" s="50" t="e">
        <f>+(J28*15.35+K28*26.02)*12*30+[1]Лист1!$BC$175</f>
        <v>#REF!</v>
      </c>
      <c r="Z28" s="33"/>
      <c r="AA28" s="44">
        <f t="shared" si="10"/>
        <v>38140474.825873278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4845500.01</v>
      </c>
      <c r="AK28" s="43">
        <v>0</v>
      </c>
      <c r="AL28" s="43">
        <v>28426937.989999998</v>
      </c>
      <c r="AM28" s="43">
        <v>0</v>
      </c>
      <c r="AN28" s="43">
        <v>3759031.2464999999</v>
      </c>
      <c r="AO28" s="43">
        <v>381404.74829999998</v>
      </c>
      <c r="AP28" s="43">
        <v>727600.83107327996</v>
      </c>
      <c r="AQ28" s="5">
        <f t="shared" si="11"/>
        <v>2</v>
      </c>
      <c r="AS28" s="36">
        <f t="shared" si="16"/>
        <v>16</v>
      </c>
      <c r="AT28" s="36">
        <f t="shared" si="17"/>
        <v>16</v>
      </c>
      <c r="AU28" s="37" t="s">
        <v>72</v>
      </c>
      <c r="AV28" s="36" t="s">
        <v>89</v>
      </c>
      <c r="AW28" s="36"/>
      <c r="AX28" s="45" t="e">
        <f t="shared" si="12"/>
        <v>#REF!</v>
      </c>
      <c r="AY28" s="46">
        <v>38140474.829999998</v>
      </c>
      <c r="AZ28" s="46"/>
      <c r="BA28" s="46"/>
      <c r="BB28" s="46"/>
      <c r="BC28" s="46"/>
      <c r="BD28" s="46"/>
      <c r="BE28" s="45"/>
      <c r="BF28" s="45">
        <v>0</v>
      </c>
      <c r="BG28" s="46"/>
      <c r="BH28" s="46">
        <v>4845500.01</v>
      </c>
      <c r="BI28" s="46"/>
      <c r="BJ28" s="46">
        <v>28426937.989999998</v>
      </c>
      <c r="BK28" s="46"/>
      <c r="BL28" s="46">
        <v>3759031.25</v>
      </c>
      <c r="BM28" s="46">
        <v>381404.75</v>
      </c>
      <c r="BN28" s="46">
        <v>727600.83</v>
      </c>
      <c r="BO28" s="47">
        <f t="shared" si="13"/>
        <v>2</v>
      </c>
      <c r="BP28" s="48">
        <f>+AY28-'Приложение 2'!E28</f>
        <v>0</v>
      </c>
    </row>
    <row r="29" spans="1:68" ht="12.75" customHeight="1" x14ac:dyDescent="0.25">
      <c r="A29" s="36">
        <f t="shared" si="14"/>
        <v>17</v>
      </c>
      <c r="B29" s="36">
        <f t="shared" si="15"/>
        <v>17</v>
      </c>
      <c r="C29" s="37" t="s">
        <v>72</v>
      </c>
      <c r="D29" s="36" t="s">
        <v>90</v>
      </c>
      <c r="E29" s="38" t="s">
        <v>77</v>
      </c>
      <c r="F29" s="39" t="s">
        <v>61</v>
      </c>
      <c r="G29" s="39">
        <v>5</v>
      </c>
      <c r="H29" s="39">
        <v>4</v>
      </c>
      <c r="I29" s="38">
        <v>4812.8</v>
      </c>
      <c r="J29" s="38">
        <v>4812.8</v>
      </c>
      <c r="K29" s="38">
        <v>0</v>
      </c>
      <c r="L29" s="40">
        <v>190</v>
      </c>
      <c r="M29" s="41" t="e">
        <f t="shared" si="6"/>
        <v>#REF!</v>
      </c>
      <c r="N29" s="41"/>
      <c r="O29" s="41">
        <v>2839388.22</v>
      </c>
      <c r="P29" s="41">
        <v>0</v>
      </c>
      <c r="Q29" s="41">
        <f t="shared" si="7"/>
        <v>566995.96799999999</v>
      </c>
      <c r="R29" s="41">
        <v>0</v>
      </c>
      <c r="S29" s="41" t="e">
        <f t="shared" si="18"/>
        <v>#REF!</v>
      </c>
      <c r="T29" s="38">
        <v>9764.09</v>
      </c>
      <c r="U29" s="38">
        <v>11149.2</v>
      </c>
      <c r="V29" s="39">
        <v>2025</v>
      </c>
      <c r="W29" s="43">
        <v>0</v>
      </c>
      <c r="X29" s="43">
        <f t="shared" ref="X29:X35" si="19">+(J29*11.55+K29*23.1)*12*0.85</f>
        <v>566995.96799999999</v>
      </c>
      <c r="Y29" s="43" t="e">
        <f>+(J29*11.55+K29*23.1)*12*30+[1]Лист1!$BC$181</f>
        <v>#REF!</v>
      </c>
      <c r="Z29" s="33"/>
      <c r="AA29" s="44">
        <f t="shared" si="10"/>
        <v>53658869.76484067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23237368.399999999</v>
      </c>
      <c r="AK29" s="43">
        <v>0</v>
      </c>
      <c r="AL29" s="43">
        <v>23755231.84</v>
      </c>
      <c r="AM29" s="43">
        <v>0</v>
      </c>
      <c r="AN29" s="43">
        <v>5102047.8361999998</v>
      </c>
      <c r="AO29" s="43">
        <v>536588.69759999996</v>
      </c>
      <c r="AP29" s="43">
        <v>1027632.99104068</v>
      </c>
      <c r="AQ29" s="5">
        <f t="shared" si="11"/>
        <v>2</v>
      </c>
      <c r="AS29" s="36">
        <f t="shared" si="16"/>
        <v>17</v>
      </c>
      <c r="AT29" s="36">
        <f t="shared" si="17"/>
        <v>17</v>
      </c>
      <c r="AU29" s="37" t="s">
        <v>72</v>
      </c>
      <c r="AV29" s="36" t="s">
        <v>90</v>
      </c>
      <c r="AW29" s="36"/>
      <c r="AX29" s="45" t="e">
        <f t="shared" si="12"/>
        <v>#REF!</v>
      </c>
      <c r="AY29" s="46">
        <v>53658869.770000003</v>
      </c>
      <c r="AZ29" s="46"/>
      <c r="BA29" s="46"/>
      <c r="BB29" s="46"/>
      <c r="BC29" s="46"/>
      <c r="BD29" s="46"/>
      <c r="BE29" s="45"/>
      <c r="BF29" s="45">
        <v>0</v>
      </c>
      <c r="BG29" s="46"/>
      <c r="BH29" s="46">
        <v>23237368.399999999</v>
      </c>
      <c r="BI29" s="46"/>
      <c r="BJ29" s="46">
        <v>23755231.84</v>
      </c>
      <c r="BK29" s="46"/>
      <c r="BL29" s="46">
        <v>5102047.84</v>
      </c>
      <c r="BM29" s="46">
        <v>536588.69999999995</v>
      </c>
      <c r="BN29" s="46">
        <v>1027632.99</v>
      </c>
      <c r="BO29" s="47">
        <f t="shared" si="13"/>
        <v>2</v>
      </c>
      <c r="BP29" s="48">
        <f>+AY29-'Приложение 2'!E29</f>
        <v>0</v>
      </c>
    </row>
    <row r="30" spans="1:68" ht="12.75" customHeight="1" x14ac:dyDescent="0.25">
      <c r="A30" s="36">
        <f t="shared" si="14"/>
        <v>18</v>
      </c>
      <c r="B30" s="36">
        <f t="shared" si="15"/>
        <v>18</v>
      </c>
      <c r="C30" s="37" t="s">
        <v>72</v>
      </c>
      <c r="D30" s="36" t="s">
        <v>91</v>
      </c>
      <c r="E30" s="38" t="s">
        <v>92</v>
      </c>
      <c r="F30" s="39" t="s">
        <v>61</v>
      </c>
      <c r="G30" s="39">
        <v>5</v>
      </c>
      <c r="H30" s="39">
        <v>5</v>
      </c>
      <c r="I30" s="38">
        <v>4913.3</v>
      </c>
      <c r="J30" s="38">
        <v>4913.3</v>
      </c>
      <c r="K30" s="38">
        <v>0</v>
      </c>
      <c r="L30" s="40">
        <v>212</v>
      </c>
      <c r="M30" s="41" t="e">
        <f t="shared" si="6"/>
        <v>#REF!</v>
      </c>
      <c r="N30" s="41"/>
      <c r="O30" s="41">
        <v>2408652.3199999998</v>
      </c>
      <c r="P30" s="41">
        <v>0</v>
      </c>
      <c r="Q30" s="41">
        <f t="shared" si="7"/>
        <v>578835.87300000014</v>
      </c>
      <c r="R30" s="41">
        <v>0</v>
      </c>
      <c r="S30" s="41" t="e">
        <f t="shared" si="18"/>
        <v>#REF!</v>
      </c>
      <c r="T30" s="38">
        <v>4828.24</v>
      </c>
      <c r="U30" s="38">
        <v>5482.03</v>
      </c>
      <c r="V30" s="39">
        <v>2025</v>
      </c>
      <c r="W30" s="50">
        <v>0</v>
      </c>
      <c r="X30" s="43">
        <f t="shared" si="19"/>
        <v>578835.87300000014</v>
      </c>
      <c r="Y30" s="50" t="e">
        <f>+(J30*11.55+K30*23.1)*12*30+[1]Лист1!$BC$182</f>
        <v>#REF!</v>
      </c>
      <c r="Z30" s="33"/>
      <c r="AA30" s="44">
        <f t="shared" si="10"/>
        <v>26934857.995079994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23722606.829999998</v>
      </c>
      <c r="AK30" s="43">
        <v>0</v>
      </c>
      <c r="AL30" s="43">
        <v>0</v>
      </c>
      <c r="AM30" s="43">
        <v>0</v>
      </c>
      <c r="AN30" s="43">
        <v>2424137.2200000002</v>
      </c>
      <c r="AO30" s="43">
        <v>269348.58</v>
      </c>
      <c r="AP30" s="43">
        <v>518765.36508000002</v>
      </c>
      <c r="AQ30" s="5">
        <f t="shared" si="11"/>
        <v>1</v>
      </c>
      <c r="AS30" s="36">
        <f t="shared" si="16"/>
        <v>18</v>
      </c>
      <c r="AT30" s="36">
        <f t="shared" si="17"/>
        <v>18</v>
      </c>
      <c r="AU30" s="37" t="s">
        <v>72</v>
      </c>
      <c r="AV30" s="36" t="s">
        <v>91</v>
      </c>
      <c r="AW30" s="36"/>
      <c r="AX30" s="45" t="e">
        <f t="shared" si="12"/>
        <v>#REF!</v>
      </c>
      <c r="AY30" s="46">
        <v>26934858</v>
      </c>
      <c r="AZ30" s="46"/>
      <c r="BA30" s="46"/>
      <c r="BB30" s="46"/>
      <c r="BC30" s="46"/>
      <c r="BD30" s="46"/>
      <c r="BE30" s="45"/>
      <c r="BF30" s="45">
        <v>0</v>
      </c>
      <c r="BG30" s="46"/>
      <c r="BH30" s="46">
        <v>23722606.829999998</v>
      </c>
      <c r="BI30" s="46"/>
      <c r="BJ30" s="46"/>
      <c r="BK30" s="46"/>
      <c r="BL30" s="46">
        <v>2424137.2200000002</v>
      </c>
      <c r="BM30" s="46">
        <v>269348.58</v>
      </c>
      <c r="BN30" s="46">
        <v>518765.37</v>
      </c>
      <c r="BO30" s="47">
        <f t="shared" si="13"/>
        <v>1</v>
      </c>
      <c r="BP30" s="48">
        <f>+AY30-'Приложение 2'!E30</f>
        <v>0</v>
      </c>
    </row>
    <row r="31" spans="1:68" ht="12.75" customHeight="1" x14ac:dyDescent="0.25">
      <c r="A31" s="36">
        <f t="shared" si="14"/>
        <v>19</v>
      </c>
      <c r="B31" s="36">
        <f t="shared" si="15"/>
        <v>19</v>
      </c>
      <c r="C31" s="37" t="s">
        <v>72</v>
      </c>
      <c r="D31" s="36" t="s">
        <v>93</v>
      </c>
      <c r="E31" s="38" t="s">
        <v>81</v>
      </c>
      <c r="F31" s="39" t="s">
        <v>61</v>
      </c>
      <c r="G31" s="39">
        <v>5</v>
      </c>
      <c r="H31" s="39">
        <v>3</v>
      </c>
      <c r="I31" s="38">
        <v>4288.3</v>
      </c>
      <c r="J31" s="38">
        <v>4197</v>
      </c>
      <c r="K31" s="38">
        <v>91.300000000000196</v>
      </c>
      <c r="L31" s="40">
        <v>187</v>
      </c>
      <c r="M31" s="41">
        <f t="shared" si="6"/>
        <v>47811114.350000001</v>
      </c>
      <c r="N31" s="41"/>
      <c r="O31" s="41">
        <v>4322260.0599999996</v>
      </c>
      <c r="P31" s="41">
        <v>0</v>
      </c>
      <c r="Q31" s="41">
        <f t="shared" si="7"/>
        <v>2807128.6159999999</v>
      </c>
      <c r="R31" s="41">
        <f t="shared" ref="R31:R40" si="20">IF(Y31&gt;0, Y31, 0)</f>
        <v>18210376.800000004</v>
      </c>
      <c r="S31" s="41">
        <f t="shared" si="18"/>
        <v>22471348.873999998</v>
      </c>
      <c r="T31" s="38">
        <v>9764.09</v>
      </c>
      <c r="U31" s="38">
        <v>11149.2</v>
      </c>
      <c r="V31" s="39">
        <v>2025</v>
      </c>
      <c r="W31" s="50">
        <v>2291167.94</v>
      </c>
      <c r="X31" s="43">
        <f t="shared" si="19"/>
        <v>515960.67600000015</v>
      </c>
      <c r="Y31" s="50">
        <f>+(J31*11.55+K31*23.1)*12*30</f>
        <v>18210376.800000004</v>
      </c>
      <c r="Z31" s="33"/>
      <c r="AA31" s="44">
        <f t="shared" si="10"/>
        <v>47811114.359300055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20704954.899999999</v>
      </c>
      <c r="AK31" s="43">
        <v>0</v>
      </c>
      <c r="AL31" s="43">
        <v>21166381.449999999</v>
      </c>
      <c r="AM31" s="43">
        <v>0</v>
      </c>
      <c r="AN31" s="43">
        <v>4546025.5434999997</v>
      </c>
      <c r="AO31" s="43">
        <v>478111.14360000001</v>
      </c>
      <c r="AP31" s="43">
        <v>915641.32220006001</v>
      </c>
      <c r="AQ31" s="5">
        <f t="shared" si="11"/>
        <v>2</v>
      </c>
      <c r="AS31" s="36">
        <f t="shared" si="16"/>
        <v>19</v>
      </c>
      <c r="AT31" s="36">
        <f t="shared" si="17"/>
        <v>19</v>
      </c>
      <c r="AU31" s="37" t="s">
        <v>72</v>
      </c>
      <c r="AV31" s="36" t="s">
        <v>93</v>
      </c>
      <c r="AW31" s="36"/>
      <c r="AX31" s="45">
        <f t="shared" si="12"/>
        <v>0</v>
      </c>
      <c r="AY31" s="46">
        <v>47811114.350000001</v>
      </c>
      <c r="AZ31" s="46"/>
      <c r="BA31" s="46"/>
      <c r="BB31" s="46"/>
      <c r="BC31" s="46"/>
      <c r="BD31" s="46"/>
      <c r="BE31" s="45"/>
      <c r="BF31" s="45">
        <v>0</v>
      </c>
      <c r="BG31" s="46"/>
      <c r="BH31" s="46">
        <v>20704954.899999999</v>
      </c>
      <c r="BI31" s="46"/>
      <c r="BJ31" s="46">
        <v>21166381.449999999</v>
      </c>
      <c r="BK31" s="46"/>
      <c r="BL31" s="46">
        <v>4546025.54</v>
      </c>
      <c r="BM31" s="46">
        <v>478111.14</v>
      </c>
      <c r="BN31" s="46">
        <v>915641.32</v>
      </c>
      <c r="BO31" s="47">
        <f t="shared" si="13"/>
        <v>2</v>
      </c>
      <c r="BP31" s="48">
        <f>+AY31-'Приложение 2'!E31</f>
        <v>0</v>
      </c>
    </row>
    <row r="32" spans="1:68" ht="12.75" customHeight="1" x14ac:dyDescent="0.25">
      <c r="A32" s="36">
        <f t="shared" si="14"/>
        <v>20</v>
      </c>
      <c r="B32" s="36">
        <f t="shared" si="15"/>
        <v>20</v>
      </c>
      <c r="C32" s="37" t="s">
        <v>72</v>
      </c>
      <c r="D32" s="36" t="s">
        <v>94</v>
      </c>
      <c r="E32" s="38" t="s">
        <v>81</v>
      </c>
      <c r="F32" s="39" t="s">
        <v>61</v>
      </c>
      <c r="G32" s="39">
        <v>5</v>
      </c>
      <c r="H32" s="39">
        <v>3</v>
      </c>
      <c r="I32" s="38">
        <v>4318.6000000000004</v>
      </c>
      <c r="J32" s="38">
        <v>4038.9</v>
      </c>
      <c r="K32" s="38">
        <v>279.7</v>
      </c>
      <c r="L32" s="40">
        <v>165</v>
      </c>
      <c r="M32" s="41">
        <f t="shared" si="6"/>
        <v>48148935.109999999</v>
      </c>
      <c r="N32" s="41"/>
      <c r="O32" s="41">
        <v>4350778.54</v>
      </c>
      <c r="P32" s="41">
        <v>0</v>
      </c>
      <c r="Q32" s="41">
        <f t="shared" si="7"/>
        <v>1374489.1330000001</v>
      </c>
      <c r="R32" s="41">
        <f t="shared" si="20"/>
        <v>19119731.400000002</v>
      </c>
      <c r="S32" s="41">
        <f t="shared" si="18"/>
        <v>23303936.036999997</v>
      </c>
      <c r="T32" s="38">
        <v>9764.09</v>
      </c>
      <c r="U32" s="38">
        <v>11149.2</v>
      </c>
      <c r="V32" s="39">
        <v>2025</v>
      </c>
      <c r="W32" s="50">
        <v>832763.41</v>
      </c>
      <c r="X32" s="43">
        <f t="shared" si="19"/>
        <v>541725.72300000011</v>
      </c>
      <c r="Y32" s="50">
        <f>+(J32*11.55+K32*23.1)*12*30</f>
        <v>19119731.400000002</v>
      </c>
      <c r="Z32" s="33"/>
      <c r="AA32" s="44">
        <f t="shared" si="10"/>
        <v>48148935.118574165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20851250.66</v>
      </c>
      <c r="AK32" s="43">
        <v>0</v>
      </c>
      <c r="AL32" s="43">
        <v>21315937.539999999</v>
      </c>
      <c r="AM32" s="43">
        <v>0</v>
      </c>
      <c r="AN32" s="43">
        <v>4578146.5643999996</v>
      </c>
      <c r="AO32" s="43">
        <v>481489.35119999998</v>
      </c>
      <c r="AP32" s="43">
        <v>922111.00297416002</v>
      </c>
      <c r="AQ32" s="5">
        <f t="shared" si="11"/>
        <v>2</v>
      </c>
      <c r="AS32" s="36">
        <f t="shared" si="16"/>
        <v>20</v>
      </c>
      <c r="AT32" s="36">
        <f t="shared" si="17"/>
        <v>20</v>
      </c>
      <c r="AU32" s="37" t="s">
        <v>72</v>
      </c>
      <c r="AV32" s="36" t="s">
        <v>94</v>
      </c>
      <c r="AW32" s="36"/>
      <c r="AX32" s="45">
        <f t="shared" si="12"/>
        <v>0</v>
      </c>
      <c r="AY32" s="46">
        <v>48148935.109999999</v>
      </c>
      <c r="AZ32" s="46"/>
      <c r="BA32" s="46"/>
      <c r="BB32" s="46"/>
      <c r="BC32" s="46"/>
      <c r="BD32" s="46"/>
      <c r="BE32" s="45"/>
      <c r="BF32" s="45">
        <v>0</v>
      </c>
      <c r="BG32" s="46"/>
      <c r="BH32" s="46">
        <v>20851250.66</v>
      </c>
      <c r="BI32" s="46"/>
      <c r="BJ32" s="46">
        <v>21315937.539999999</v>
      </c>
      <c r="BK32" s="46"/>
      <c r="BL32" s="46">
        <v>4578146.5599999996</v>
      </c>
      <c r="BM32" s="46">
        <v>481489.35</v>
      </c>
      <c r="BN32" s="46">
        <v>922111</v>
      </c>
      <c r="BO32" s="47">
        <f t="shared" si="13"/>
        <v>2</v>
      </c>
      <c r="BP32" s="48">
        <f>+AY32-'Приложение 2'!E32</f>
        <v>0</v>
      </c>
    </row>
    <row r="33" spans="1:68" ht="12.75" customHeight="1" x14ac:dyDescent="0.25">
      <c r="A33" s="36">
        <f t="shared" si="14"/>
        <v>21</v>
      </c>
      <c r="B33" s="36">
        <f t="shared" si="15"/>
        <v>21</v>
      </c>
      <c r="C33" s="37" t="s">
        <v>72</v>
      </c>
      <c r="D33" s="36" t="s">
        <v>95</v>
      </c>
      <c r="E33" s="38" t="s">
        <v>96</v>
      </c>
      <c r="F33" s="39" t="s">
        <v>61</v>
      </c>
      <c r="G33" s="39">
        <v>4</v>
      </c>
      <c r="H33" s="39">
        <v>3</v>
      </c>
      <c r="I33" s="38">
        <v>3015.8</v>
      </c>
      <c r="J33" s="38">
        <v>2017.9</v>
      </c>
      <c r="K33" s="38">
        <v>997.9</v>
      </c>
      <c r="L33" s="40">
        <v>113</v>
      </c>
      <c r="M33" s="41" t="e">
        <f t="shared" si="6"/>
        <v>#REF!</v>
      </c>
      <c r="N33" s="41"/>
      <c r="O33" s="41">
        <v>1518721.58</v>
      </c>
      <c r="P33" s="41">
        <v>0</v>
      </c>
      <c r="Q33" s="41">
        <f t="shared" si="7"/>
        <v>472853.99700000003</v>
      </c>
      <c r="R33" s="41" t="e">
        <f t="shared" si="20"/>
        <v>#REF!</v>
      </c>
      <c r="S33" s="41" t="e">
        <f t="shared" si="18"/>
        <v>#REF!</v>
      </c>
      <c r="T33" s="38">
        <v>4935.84</v>
      </c>
      <c r="U33" s="38">
        <v>5667.17</v>
      </c>
      <c r="V33" s="39">
        <v>2025</v>
      </c>
      <c r="W33" s="50">
        <v>0</v>
      </c>
      <c r="X33" s="43">
        <f t="shared" si="19"/>
        <v>472853.99700000003</v>
      </c>
      <c r="Y33" s="50" t="e">
        <f>+(J33*11.55+K33*23.1)*12*30+[1]Лист1!$BC$188</f>
        <v>#REF!</v>
      </c>
      <c r="Z33" s="33"/>
      <c r="AA33" s="43">
        <f t="shared" si="10"/>
        <v>17091051.294769343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14885519.49</v>
      </c>
      <c r="AM33" s="43">
        <v>0</v>
      </c>
      <c r="AN33" s="43">
        <v>1709105.129</v>
      </c>
      <c r="AO33" s="43">
        <v>170910.5129</v>
      </c>
      <c r="AP33" s="43">
        <v>325516.16286933998</v>
      </c>
      <c r="AQ33" s="5">
        <f t="shared" si="11"/>
        <v>1</v>
      </c>
      <c r="AS33" s="36">
        <f t="shared" si="16"/>
        <v>21</v>
      </c>
      <c r="AT33" s="36">
        <f t="shared" si="17"/>
        <v>21</v>
      </c>
      <c r="AU33" s="37" t="s">
        <v>72</v>
      </c>
      <c r="AV33" s="36" t="s">
        <v>95</v>
      </c>
      <c r="AW33" s="36"/>
      <c r="AX33" s="45" t="e">
        <f t="shared" si="12"/>
        <v>#REF!</v>
      </c>
      <c r="AY33" s="46">
        <v>17091051.289999999</v>
      </c>
      <c r="AZ33" s="46"/>
      <c r="BA33" s="46"/>
      <c r="BB33" s="46"/>
      <c r="BC33" s="46"/>
      <c r="BD33" s="46"/>
      <c r="BE33" s="45"/>
      <c r="BF33" s="45">
        <v>0</v>
      </c>
      <c r="BG33" s="46"/>
      <c r="BH33" s="46"/>
      <c r="BI33" s="46"/>
      <c r="BJ33" s="46">
        <v>14885519.49</v>
      </c>
      <c r="BK33" s="46"/>
      <c r="BL33" s="46">
        <v>1709105.13</v>
      </c>
      <c r="BM33" s="46">
        <v>170910.51</v>
      </c>
      <c r="BN33" s="46">
        <v>325516.15999999997</v>
      </c>
      <c r="BO33" s="47">
        <f t="shared" si="13"/>
        <v>1</v>
      </c>
      <c r="BP33" s="48">
        <f>+AY33-'Приложение 2'!E33</f>
        <v>0</v>
      </c>
    </row>
    <row r="34" spans="1:68" ht="12.75" customHeight="1" x14ac:dyDescent="0.25">
      <c r="A34" s="36">
        <f t="shared" si="14"/>
        <v>22</v>
      </c>
      <c r="B34" s="36">
        <f t="shared" si="15"/>
        <v>22</v>
      </c>
      <c r="C34" s="37" t="s">
        <v>72</v>
      </c>
      <c r="D34" s="36" t="s">
        <v>97</v>
      </c>
      <c r="E34" s="38" t="s">
        <v>98</v>
      </c>
      <c r="F34" s="39" t="s">
        <v>61</v>
      </c>
      <c r="G34" s="39">
        <v>4</v>
      </c>
      <c r="H34" s="39">
        <v>3</v>
      </c>
      <c r="I34" s="38">
        <v>3927.3</v>
      </c>
      <c r="J34" s="38">
        <v>2622.7</v>
      </c>
      <c r="K34" s="38">
        <v>1304.5999999999999</v>
      </c>
      <c r="L34" s="40">
        <v>299</v>
      </c>
      <c r="M34" s="41">
        <f t="shared" si="6"/>
        <v>28240978.68</v>
      </c>
      <c r="N34" s="41"/>
      <c r="O34" s="41">
        <v>2524587.2599999998</v>
      </c>
      <c r="P34" s="41">
        <v>0</v>
      </c>
      <c r="Q34" s="41">
        <f t="shared" si="7"/>
        <v>3304356.469</v>
      </c>
      <c r="R34" s="41">
        <f t="shared" si="20"/>
        <v>21754240.199999999</v>
      </c>
      <c r="S34" s="41">
        <f t="shared" si="18"/>
        <v>657794.75100000203</v>
      </c>
      <c r="T34" s="38">
        <v>6303.26</v>
      </c>
      <c r="U34" s="38">
        <v>7190.94</v>
      </c>
      <c r="V34" s="39">
        <v>2025</v>
      </c>
      <c r="W34" s="50">
        <v>2687986.33</v>
      </c>
      <c r="X34" s="43">
        <f t="shared" si="19"/>
        <v>616370.13899999997</v>
      </c>
      <c r="Y34" s="50">
        <f>+(J34*11.55+K34*23.1)*12*30</f>
        <v>21754240.199999999</v>
      </c>
      <c r="Z34" s="33"/>
      <c r="AA34" s="44">
        <f t="shared" si="10"/>
        <v>28240978.671614919</v>
      </c>
      <c r="AB34" s="43">
        <v>13125602.439999999</v>
      </c>
      <c r="AC34" s="43">
        <v>0</v>
      </c>
      <c r="AD34" s="43">
        <v>0</v>
      </c>
      <c r="AE34" s="43">
        <v>3734942.07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7894234.9299999997</v>
      </c>
      <c r="AL34" s="43">
        <v>0</v>
      </c>
      <c r="AM34" s="43">
        <v>0</v>
      </c>
      <c r="AN34" s="43">
        <v>2662452.5554999998</v>
      </c>
      <c r="AO34" s="43">
        <v>282409.7867</v>
      </c>
      <c r="AP34" s="43">
        <v>541336.88941492001</v>
      </c>
      <c r="AQ34" s="5">
        <f t="shared" si="11"/>
        <v>3</v>
      </c>
      <c r="AS34" s="36">
        <f t="shared" si="16"/>
        <v>22</v>
      </c>
      <c r="AT34" s="36">
        <f t="shared" si="17"/>
        <v>22</v>
      </c>
      <c r="AU34" s="37" t="s">
        <v>72</v>
      </c>
      <c r="AV34" s="36" t="s">
        <v>97</v>
      </c>
      <c r="AW34" s="36"/>
      <c r="AX34" s="45">
        <f t="shared" si="12"/>
        <v>0</v>
      </c>
      <c r="AY34" s="46">
        <v>28240978.68</v>
      </c>
      <c r="AZ34" s="46">
        <v>13125602.439999999</v>
      </c>
      <c r="BA34" s="46"/>
      <c r="BB34" s="46"/>
      <c r="BC34" s="46">
        <v>3734942.07</v>
      </c>
      <c r="BD34" s="46"/>
      <c r="BE34" s="45"/>
      <c r="BF34" s="45">
        <v>0</v>
      </c>
      <c r="BG34" s="46"/>
      <c r="BH34" s="46"/>
      <c r="BI34" s="46">
        <v>7894234.9299999997</v>
      </c>
      <c r="BJ34" s="46"/>
      <c r="BK34" s="46"/>
      <c r="BL34" s="46">
        <v>2662452.56</v>
      </c>
      <c r="BM34" s="46">
        <v>282409.78999999998</v>
      </c>
      <c r="BN34" s="46">
        <v>541336.89</v>
      </c>
      <c r="BO34" s="47">
        <f t="shared" si="13"/>
        <v>3</v>
      </c>
      <c r="BP34" s="48">
        <f>+AY34-'Приложение 2'!E34</f>
        <v>0</v>
      </c>
    </row>
    <row r="35" spans="1:68" ht="12.75" customHeight="1" x14ac:dyDescent="0.25">
      <c r="A35" s="36">
        <f t="shared" si="14"/>
        <v>23</v>
      </c>
      <c r="B35" s="36">
        <f t="shared" si="15"/>
        <v>23</v>
      </c>
      <c r="C35" s="37" t="s">
        <v>72</v>
      </c>
      <c r="D35" s="36" t="s">
        <v>99</v>
      </c>
      <c r="E35" s="38" t="s">
        <v>81</v>
      </c>
      <c r="F35" s="39" t="s">
        <v>61</v>
      </c>
      <c r="G35" s="39">
        <v>5</v>
      </c>
      <c r="H35" s="39">
        <v>3</v>
      </c>
      <c r="I35" s="38">
        <v>4401.1000000000004</v>
      </c>
      <c r="J35" s="38">
        <v>4370</v>
      </c>
      <c r="K35" s="38">
        <v>31.100000000000399</v>
      </c>
      <c r="L35" s="40">
        <v>187</v>
      </c>
      <c r="M35" s="41" t="e">
        <f t="shared" si="6"/>
        <v>#REF!</v>
      </c>
      <c r="N35" s="41"/>
      <c r="O35" s="41">
        <v>5180145.1900000004</v>
      </c>
      <c r="P35" s="41">
        <v>0</v>
      </c>
      <c r="Q35" s="41">
        <f t="shared" si="7"/>
        <v>522157.48200000013</v>
      </c>
      <c r="R35" s="41" t="e">
        <f t="shared" si="20"/>
        <v>#REF!</v>
      </c>
      <c r="S35" s="41" t="e">
        <f t="shared" si="18"/>
        <v>#REF!</v>
      </c>
      <c r="T35" s="38">
        <v>11374.11</v>
      </c>
      <c r="U35" s="38">
        <v>12997.77</v>
      </c>
      <c r="V35" s="39">
        <v>2025</v>
      </c>
      <c r="W35" s="50">
        <v>0</v>
      </c>
      <c r="X35" s="43">
        <f t="shared" si="19"/>
        <v>522157.48200000013</v>
      </c>
      <c r="Y35" s="50" t="e">
        <f>+(J35*11.55+K35*23.1)*12*30+[1]Лист1!$BC$193</f>
        <v>#REF!</v>
      </c>
      <c r="Z35" s="33"/>
      <c r="AA35" s="43">
        <f t="shared" si="10"/>
        <v>57204485.539902523</v>
      </c>
      <c r="AB35" s="43">
        <v>0</v>
      </c>
      <c r="AC35" s="43">
        <v>7085856.54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21249580.710000001</v>
      </c>
      <c r="AK35" s="43">
        <v>0</v>
      </c>
      <c r="AL35" s="43">
        <v>21723144.699999999</v>
      </c>
      <c r="AM35" s="43">
        <v>0</v>
      </c>
      <c r="AN35" s="43">
        <v>5479178.9326999998</v>
      </c>
      <c r="AO35" s="43">
        <v>572044.85549999995</v>
      </c>
      <c r="AP35" s="43">
        <v>1094679.8017025201</v>
      </c>
      <c r="AQ35" s="5">
        <f t="shared" si="11"/>
        <v>3</v>
      </c>
      <c r="AS35" s="36">
        <f t="shared" si="16"/>
        <v>23</v>
      </c>
      <c r="AT35" s="36">
        <f t="shared" si="17"/>
        <v>23</v>
      </c>
      <c r="AU35" s="37" t="s">
        <v>72</v>
      </c>
      <c r="AV35" s="36" t="s">
        <v>99</v>
      </c>
      <c r="AW35" s="36"/>
      <c r="AX35" s="45" t="e">
        <f t="shared" si="12"/>
        <v>#REF!</v>
      </c>
      <c r="AY35" s="46">
        <v>57204485.539999999</v>
      </c>
      <c r="AZ35" s="46"/>
      <c r="BA35" s="46">
        <v>7085856.54</v>
      </c>
      <c r="BB35" s="46"/>
      <c r="BC35" s="46"/>
      <c r="BD35" s="46"/>
      <c r="BE35" s="45"/>
      <c r="BF35" s="45">
        <v>0</v>
      </c>
      <c r="BG35" s="46"/>
      <c r="BH35" s="46">
        <v>21249580.710000001</v>
      </c>
      <c r="BI35" s="46"/>
      <c r="BJ35" s="46">
        <v>21723144.699999999</v>
      </c>
      <c r="BK35" s="46"/>
      <c r="BL35" s="46">
        <v>5479178.9299999997</v>
      </c>
      <c r="BM35" s="46">
        <v>572044.86</v>
      </c>
      <c r="BN35" s="46">
        <v>1094679.8</v>
      </c>
      <c r="BO35" s="47">
        <f t="shared" si="13"/>
        <v>3</v>
      </c>
      <c r="BP35" s="48">
        <f>+AY35-'Приложение 2'!E35</f>
        <v>0</v>
      </c>
    </row>
    <row r="36" spans="1:68" ht="12.75" customHeight="1" x14ac:dyDescent="0.25">
      <c r="A36" s="36">
        <f t="shared" si="14"/>
        <v>24</v>
      </c>
      <c r="B36" s="36">
        <f t="shared" si="15"/>
        <v>24</v>
      </c>
      <c r="C36" s="37" t="s">
        <v>72</v>
      </c>
      <c r="D36" s="36" t="s">
        <v>100</v>
      </c>
      <c r="E36" s="38" t="s">
        <v>71</v>
      </c>
      <c r="F36" s="39" t="s">
        <v>61</v>
      </c>
      <c r="G36" s="39">
        <v>10</v>
      </c>
      <c r="H36" s="39">
        <v>3</v>
      </c>
      <c r="I36" s="38">
        <v>8398.2000000000007</v>
      </c>
      <c r="J36" s="38">
        <v>8146.5</v>
      </c>
      <c r="K36" s="38">
        <v>251.70000000000101</v>
      </c>
      <c r="L36" s="40">
        <v>290</v>
      </c>
      <c r="M36" s="41" t="e">
        <f t="shared" si="6"/>
        <v>#REF!</v>
      </c>
      <c r="N36" s="41"/>
      <c r="O36" s="41">
        <v>6324819.8899999997</v>
      </c>
      <c r="P36" s="41">
        <v>0</v>
      </c>
      <c r="Q36" s="41">
        <f t="shared" si="7"/>
        <v>1342299.6918000001</v>
      </c>
      <c r="R36" s="41" t="e">
        <f t="shared" si="20"/>
        <v>#REF!</v>
      </c>
      <c r="S36" s="41" t="e">
        <f t="shared" si="18"/>
        <v>#REF!</v>
      </c>
      <c r="T36" s="38">
        <v>7316.54</v>
      </c>
      <c r="U36" s="38">
        <v>8400.6</v>
      </c>
      <c r="V36" s="39">
        <v>2025</v>
      </c>
      <c r="W36" s="50">
        <v>0</v>
      </c>
      <c r="X36" s="43">
        <f>+(J36*15.35+K36*26.02)*12*0.85</f>
        <v>1342299.6918000001</v>
      </c>
      <c r="Y36" s="50" t="e">
        <f>+(J36*15.35+K36*26.02)*12*30+[1]Лист1!$BC$198</f>
        <v>#REF!</v>
      </c>
      <c r="Z36" s="33"/>
      <c r="AA36" s="44">
        <f t="shared" si="10"/>
        <v>70549918.916950315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61445734.079999998</v>
      </c>
      <c r="AM36" s="43">
        <v>0</v>
      </c>
      <c r="AN36" s="43">
        <v>7054991.892</v>
      </c>
      <c r="AO36" s="43">
        <v>705499.18920000002</v>
      </c>
      <c r="AP36" s="43">
        <v>1343693.7557503199</v>
      </c>
      <c r="AQ36" s="5">
        <f t="shared" si="11"/>
        <v>1</v>
      </c>
      <c r="AS36" s="36">
        <f t="shared" si="16"/>
        <v>24</v>
      </c>
      <c r="AT36" s="36">
        <f t="shared" si="17"/>
        <v>24</v>
      </c>
      <c r="AU36" s="37" t="s">
        <v>72</v>
      </c>
      <c r="AV36" s="36" t="s">
        <v>100</v>
      </c>
      <c r="AW36" s="36"/>
      <c r="AX36" s="45" t="e">
        <f t="shared" si="12"/>
        <v>#REF!</v>
      </c>
      <c r="AY36" s="46">
        <v>70549918.920000002</v>
      </c>
      <c r="AZ36" s="46"/>
      <c r="BA36" s="46"/>
      <c r="BB36" s="46"/>
      <c r="BC36" s="46"/>
      <c r="BD36" s="46"/>
      <c r="BE36" s="45"/>
      <c r="BF36" s="45">
        <v>0</v>
      </c>
      <c r="BG36" s="46"/>
      <c r="BH36" s="46"/>
      <c r="BI36" s="46"/>
      <c r="BJ36" s="46">
        <v>61445734.079999998</v>
      </c>
      <c r="BK36" s="46"/>
      <c r="BL36" s="46">
        <v>7054991.8899999997</v>
      </c>
      <c r="BM36" s="46">
        <v>705499.19</v>
      </c>
      <c r="BN36" s="46">
        <v>1343693.76</v>
      </c>
      <c r="BO36" s="47">
        <f t="shared" si="13"/>
        <v>1</v>
      </c>
      <c r="BP36" s="48">
        <f>+AY36-'Приложение 2'!E36</f>
        <v>0</v>
      </c>
    </row>
    <row r="37" spans="1:68" ht="12.75" customHeight="1" x14ac:dyDescent="0.25">
      <c r="A37" s="36">
        <f t="shared" si="14"/>
        <v>25</v>
      </c>
      <c r="B37" s="36">
        <f t="shared" si="15"/>
        <v>25</v>
      </c>
      <c r="C37" s="37" t="s">
        <v>72</v>
      </c>
      <c r="D37" s="36" t="s">
        <v>101</v>
      </c>
      <c r="E37" s="38" t="s">
        <v>71</v>
      </c>
      <c r="F37" s="39" t="s">
        <v>61</v>
      </c>
      <c r="G37" s="39">
        <v>9</v>
      </c>
      <c r="H37" s="39">
        <v>2</v>
      </c>
      <c r="I37" s="38">
        <v>7731.7</v>
      </c>
      <c r="J37" s="38">
        <v>7731.7</v>
      </c>
      <c r="K37" s="38">
        <v>0</v>
      </c>
      <c r="L37" s="40">
        <v>294</v>
      </c>
      <c r="M37" s="41" t="e">
        <f t="shared" si="6"/>
        <v>#REF!</v>
      </c>
      <c r="N37" s="41"/>
      <c r="O37" s="41">
        <v>25029709.710000001</v>
      </c>
      <c r="P37" s="41">
        <v>0</v>
      </c>
      <c r="Q37" s="41">
        <f t="shared" si="7"/>
        <v>1210552.2690000001</v>
      </c>
      <c r="R37" s="41" t="e">
        <f t="shared" si="20"/>
        <v>#REF!</v>
      </c>
      <c r="S37" s="41" t="e">
        <f t="shared" si="18"/>
        <v>#REF!</v>
      </c>
      <c r="T37" s="38">
        <v>9405.7900000000009</v>
      </c>
      <c r="U37" s="38">
        <v>10783.5</v>
      </c>
      <c r="V37" s="39">
        <v>2025</v>
      </c>
      <c r="W37" s="43">
        <v>0</v>
      </c>
      <c r="X37" s="43">
        <f>+(J37*15.35+K37*26.02)*12*0.85</f>
        <v>1210552.2690000001</v>
      </c>
      <c r="Y37" s="43" t="e">
        <f>+(J37*15.35+K37*26.02)*12*30+[3]Лист1!$BC$97</f>
        <v>#REF!</v>
      </c>
      <c r="Z37" s="33"/>
      <c r="AA37" s="43">
        <f t="shared" si="10"/>
        <v>83374786.948756978</v>
      </c>
      <c r="AB37" s="43">
        <v>0</v>
      </c>
      <c r="AC37" s="43">
        <v>0</v>
      </c>
      <c r="AD37" s="43">
        <v>6510993.79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9642486.4199999999</v>
      </c>
      <c r="AK37" s="43">
        <v>0</v>
      </c>
      <c r="AL37" s="43">
        <v>56569262.719999999</v>
      </c>
      <c r="AM37" s="43">
        <v>0</v>
      </c>
      <c r="AN37" s="43">
        <v>8227997.0498000002</v>
      </c>
      <c r="AO37" s="43">
        <v>833747.86950000003</v>
      </c>
      <c r="AP37" s="43">
        <v>1590299.0994569799</v>
      </c>
      <c r="AQ37" s="5">
        <f t="shared" si="11"/>
        <v>3</v>
      </c>
      <c r="AS37" s="36">
        <f t="shared" si="16"/>
        <v>25</v>
      </c>
      <c r="AT37" s="36">
        <f t="shared" si="17"/>
        <v>25</v>
      </c>
      <c r="AU37" s="37" t="s">
        <v>72</v>
      </c>
      <c r="AV37" s="36" t="s">
        <v>101</v>
      </c>
      <c r="AW37" s="36"/>
      <c r="AX37" s="45" t="e">
        <f t="shared" si="12"/>
        <v>#REF!</v>
      </c>
      <c r="AY37" s="46">
        <v>83374786.950000003</v>
      </c>
      <c r="AZ37" s="46"/>
      <c r="BA37" s="46"/>
      <c r="BB37" s="46">
        <v>6510993.79</v>
      </c>
      <c r="BC37" s="46"/>
      <c r="BD37" s="46"/>
      <c r="BE37" s="45"/>
      <c r="BF37" s="45">
        <v>0</v>
      </c>
      <c r="BG37" s="46"/>
      <c r="BH37" s="46">
        <v>9642486.4199999999</v>
      </c>
      <c r="BI37" s="46"/>
      <c r="BJ37" s="46">
        <v>56569262.719999999</v>
      </c>
      <c r="BK37" s="46"/>
      <c r="BL37" s="46">
        <v>8227997.0499999998</v>
      </c>
      <c r="BM37" s="46">
        <v>833747.87</v>
      </c>
      <c r="BN37" s="46">
        <v>1590299.1</v>
      </c>
      <c r="BO37" s="47">
        <f t="shared" si="13"/>
        <v>3</v>
      </c>
      <c r="BP37" s="48">
        <f>+AY37-'Приложение 2'!E37</f>
        <v>0</v>
      </c>
    </row>
    <row r="38" spans="1:68" ht="12.75" customHeight="1" x14ac:dyDescent="0.25">
      <c r="A38" s="36">
        <f t="shared" si="14"/>
        <v>26</v>
      </c>
      <c r="B38" s="36">
        <f t="shared" si="15"/>
        <v>26</v>
      </c>
      <c r="C38" s="37" t="s">
        <v>72</v>
      </c>
      <c r="D38" s="36" t="s">
        <v>102</v>
      </c>
      <c r="E38" s="38" t="s">
        <v>71</v>
      </c>
      <c r="F38" s="39" t="s">
        <v>61</v>
      </c>
      <c r="G38" s="39">
        <v>9</v>
      </c>
      <c r="H38" s="39">
        <v>1</v>
      </c>
      <c r="I38" s="38">
        <v>3876.4</v>
      </c>
      <c r="J38" s="38">
        <v>3876.4</v>
      </c>
      <c r="K38" s="38">
        <v>0</v>
      </c>
      <c r="L38" s="40">
        <v>153</v>
      </c>
      <c r="M38" s="41" t="e">
        <f t="shared" si="6"/>
        <v>#REF!</v>
      </c>
      <c r="N38" s="41"/>
      <c r="O38" s="41">
        <v>4555812.41</v>
      </c>
      <c r="P38" s="41">
        <v>0</v>
      </c>
      <c r="Q38" s="41">
        <f t="shared" si="7"/>
        <v>606927.94799999997</v>
      </c>
      <c r="R38" s="41" t="e">
        <f t="shared" si="20"/>
        <v>#REF!</v>
      </c>
      <c r="S38" s="41" t="e">
        <f t="shared" si="18"/>
        <v>#REF!</v>
      </c>
      <c r="T38" s="38">
        <v>11413.37</v>
      </c>
      <c r="U38" s="38">
        <v>13016.63</v>
      </c>
      <c r="V38" s="39">
        <v>2025</v>
      </c>
      <c r="W38" s="50">
        <v>0</v>
      </c>
      <c r="X38" s="43">
        <f>+(J38*15.35+K38*26.02)*12*0.85</f>
        <v>606927.94799999997</v>
      </c>
      <c r="Y38" s="50" t="e">
        <f>+(J38*15.35+K38*26.02)*12*30+[1]Лист1!$BC$200</f>
        <v>#REF!</v>
      </c>
      <c r="Z38" s="33"/>
      <c r="AA38" s="43">
        <f t="shared" si="10"/>
        <v>50457664.535889462</v>
      </c>
      <c r="AB38" s="43">
        <v>11046581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4834400.5</v>
      </c>
      <c r="AK38" s="43">
        <v>0</v>
      </c>
      <c r="AL38" s="43">
        <v>28361820.82</v>
      </c>
      <c r="AM38" s="43">
        <v>0</v>
      </c>
      <c r="AN38" s="43">
        <v>4742785.0908000004</v>
      </c>
      <c r="AO38" s="43">
        <v>504576.64529999997</v>
      </c>
      <c r="AP38" s="43">
        <v>967500.47978945996</v>
      </c>
      <c r="AQ38" s="5">
        <f t="shared" si="11"/>
        <v>3</v>
      </c>
      <c r="AS38" s="36">
        <f t="shared" si="16"/>
        <v>26</v>
      </c>
      <c r="AT38" s="36">
        <f t="shared" si="17"/>
        <v>26</v>
      </c>
      <c r="AU38" s="37" t="s">
        <v>72</v>
      </c>
      <c r="AV38" s="36" t="s">
        <v>102</v>
      </c>
      <c r="AW38" s="36"/>
      <c r="AX38" s="45" t="e">
        <f t="shared" si="12"/>
        <v>#REF!</v>
      </c>
      <c r="AY38" s="46">
        <v>50457664.539999999</v>
      </c>
      <c r="AZ38" s="46">
        <v>11046581</v>
      </c>
      <c r="BA38" s="46"/>
      <c r="BB38" s="46"/>
      <c r="BC38" s="46"/>
      <c r="BD38" s="46"/>
      <c r="BE38" s="45"/>
      <c r="BF38" s="45">
        <v>0</v>
      </c>
      <c r="BG38" s="46"/>
      <c r="BH38" s="46">
        <v>4834400.5</v>
      </c>
      <c r="BI38" s="46"/>
      <c r="BJ38" s="46">
        <v>28361820.82</v>
      </c>
      <c r="BK38" s="46"/>
      <c r="BL38" s="46">
        <v>4742785.09</v>
      </c>
      <c r="BM38" s="46">
        <v>504576.65</v>
      </c>
      <c r="BN38" s="46">
        <v>967500.48</v>
      </c>
      <c r="BO38" s="47">
        <f t="shared" si="13"/>
        <v>3</v>
      </c>
      <c r="BP38" s="48">
        <f>+AY38-'Приложение 2'!E38</f>
        <v>0</v>
      </c>
    </row>
    <row r="39" spans="1:68" ht="12.75" customHeight="1" x14ac:dyDescent="0.25">
      <c r="A39" s="36">
        <f t="shared" si="14"/>
        <v>27</v>
      </c>
      <c r="B39" s="36">
        <f t="shared" si="15"/>
        <v>27</v>
      </c>
      <c r="C39" s="37" t="s">
        <v>72</v>
      </c>
      <c r="D39" s="36" t="s">
        <v>103</v>
      </c>
      <c r="E39" s="38" t="s">
        <v>71</v>
      </c>
      <c r="F39" s="39" t="s">
        <v>61</v>
      </c>
      <c r="G39" s="39">
        <v>10</v>
      </c>
      <c r="H39" s="39">
        <v>1</v>
      </c>
      <c r="I39" s="38">
        <v>3045.6</v>
      </c>
      <c r="J39" s="38">
        <v>3045.6</v>
      </c>
      <c r="K39" s="38">
        <v>0</v>
      </c>
      <c r="L39" s="40">
        <v>121</v>
      </c>
      <c r="M39" s="41" t="e">
        <f t="shared" si="6"/>
        <v>#REF!</v>
      </c>
      <c r="N39" s="41"/>
      <c r="O39" s="41">
        <v>2688722.87</v>
      </c>
      <c r="P39" s="41">
        <v>0</v>
      </c>
      <c r="Q39" s="41">
        <f t="shared" si="7"/>
        <v>476849.592</v>
      </c>
      <c r="R39" s="41" t="e">
        <f t="shared" si="20"/>
        <v>#REF!</v>
      </c>
      <c r="S39" s="41" t="e">
        <f t="shared" si="18"/>
        <v>#REF!</v>
      </c>
      <c r="T39" s="38">
        <v>8563.67</v>
      </c>
      <c r="U39" s="38">
        <v>9816.61</v>
      </c>
      <c r="V39" s="39">
        <v>2025</v>
      </c>
      <c r="W39" s="50">
        <v>0</v>
      </c>
      <c r="X39" s="43">
        <f>+(J39*15.35+K39*26.02)*12*0.85</f>
        <v>476849.592</v>
      </c>
      <c r="Y39" s="50" t="e">
        <f>+(J39*15.35+K39*26.02)*12*30+[1]Лист1!$BC$203</f>
        <v>#REF!</v>
      </c>
      <c r="Z39" s="33"/>
      <c r="AA39" s="44">
        <f t="shared" si="10"/>
        <v>29897467.426494159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3798279.38</v>
      </c>
      <c r="AK39" s="43">
        <v>0</v>
      </c>
      <c r="AL39" s="43">
        <v>22283242.57</v>
      </c>
      <c r="AM39" s="43">
        <v>0</v>
      </c>
      <c r="AN39" s="43">
        <v>2946620.7414000002</v>
      </c>
      <c r="AO39" s="43">
        <v>298974.67420000001</v>
      </c>
      <c r="AP39" s="43">
        <v>570350.06089415995</v>
      </c>
      <c r="AQ39" s="5">
        <f t="shared" si="11"/>
        <v>2</v>
      </c>
      <c r="AS39" s="36">
        <f t="shared" si="16"/>
        <v>27</v>
      </c>
      <c r="AT39" s="36">
        <f t="shared" si="17"/>
        <v>27</v>
      </c>
      <c r="AU39" s="37" t="s">
        <v>72</v>
      </c>
      <c r="AV39" s="36" t="s">
        <v>103</v>
      </c>
      <c r="AW39" s="36"/>
      <c r="AX39" s="45" t="e">
        <f t="shared" si="12"/>
        <v>#REF!</v>
      </c>
      <c r="AY39" s="46">
        <v>29897467.420000002</v>
      </c>
      <c r="AZ39" s="46"/>
      <c r="BA39" s="46"/>
      <c r="BB39" s="46"/>
      <c r="BC39" s="46"/>
      <c r="BD39" s="46"/>
      <c r="BE39" s="45"/>
      <c r="BF39" s="45">
        <v>0</v>
      </c>
      <c r="BG39" s="46"/>
      <c r="BH39" s="46">
        <v>3798279.38</v>
      </c>
      <c r="BI39" s="46"/>
      <c r="BJ39" s="46">
        <v>22283242.57</v>
      </c>
      <c r="BK39" s="46"/>
      <c r="BL39" s="46">
        <v>2946620.74</v>
      </c>
      <c r="BM39" s="46">
        <v>298974.67</v>
      </c>
      <c r="BN39" s="46">
        <v>570350.06000000006</v>
      </c>
      <c r="BO39" s="47">
        <f t="shared" si="13"/>
        <v>2</v>
      </c>
      <c r="BP39" s="48">
        <f>+AY39-'Приложение 2'!E39</f>
        <v>0</v>
      </c>
    </row>
    <row r="40" spans="1:68" ht="12.75" customHeight="1" x14ac:dyDescent="0.25">
      <c r="A40" s="36">
        <f t="shared" si="14"/>
        <v>28</v>
      </c>
      <c r="B40" s="36">
        <f t="shared" si="15"/>
        <v>28</v>
      </c>
      <c r="C40" s="37" t="s">
        <v>72</v>
      </c>
      <c r="D40" s="36" t="s">
        <v>104</v>
      </c>
      <c r="E40" s="38" t="s">
        <v>71</v>
      </c>
      <c r="F40" s="39" t="s">
        <v>61</v>
      </c>
      <c r="G40" s="39">
        <v>9</v>
      </c>
      <c r="H40" s="39">
        <v>1</v>
      </c>
      <c r="I40" s="38">
        <v>2753.5</v>
      </c>
      <c r="J40" s="38">
        <v>2621.1</v>
      </c>
      <c r="K40" s="38">
        <v>132.4</v>
      </c>
      <c r="L40" s="40">
        <v>94</v>
      </c>
      <c r="M40" s="41" t="e">
        <f t="shared" si="6"/>
        <v>#REF!</v>
      </c>
      <c r="N40" s="41"/>
      <c r="O40" s="41">
        <v>4232690.7300000004</v>
      </c>
      <c r="P40" s="41">
        <v>0</v>
      </c>
      <c r="Q40" s="41">
        <f t="shared" si="7"/>
        <v>445525.11660000001</v>
      </c>
      <c r="R40" s="41" t="e">
        <f t="shared" si="20"/>
        <v>#REF!</v>
      </c>
      <c r="S40" s="41" t="e">
        <f t="shared" si="18"/>
        <v>#REF!</v>
      </c>
      <c r="T40" s="38">
        <v>9405.7900000000009</v>
      </c>
      <c r="U40" s="38">
        <v>10783.5</v>
      </c>
      <c r="V40" s="39">
        <v>2025</v>
      </c>
      <c r="W40" s="53">
        <v>0</v>
      </c>
      <c r="X40" s="43">
        <f>+(J40*15.35+K40*26.02)*12*0.85</f>
        <v>445525.11660000001</v>
      </c>
      <c r="Y40" s="50" t="e">
        <f>+(J40*15.35+K40*26.02)*12*30+[2]Лист1!$BC$38</f>
        <v>#REF!</v>
      </c>
      <c r="Z40" s="43"/>
      <c r="AA40" s="43">
        <f t="shared" si="10"/>
        <v>29692367.25251152</v>
      </c>
      <c r="AB40" s="43">
        <v>0</v>
      </c>
      <c r="AC40" s="43">
        <v>0</v>
      </c>
      <c r="AD40" s="43">
        <v>2318768.37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3433990.76</v>
      </c>
      <c r="AK40" s="43">
        <v>0</v>
      </c>
      <c r="AL40" s="43">
        <v>20146082.350000001</v>
      </c>
      <c r="AM40" s="43">
        <v>0</v>
      </c>
      <c r="AN40" s="43">
        <v>2930246.8906</v>
      </c>
      <c r="AO40" s="43">
        <v>296923.67259999999</v>
      </c>
      <c r="AP40" s="43">
        <v>566355.20931151998</v>
      </c>
      <c r="AQ40" s="5">
        <f t="shared" si="11"/>
        <v>3</v>
      </c>
      <c r="AS40" s="36">
        <f t="shared" si="16"/>
        <v>28</v>
      </c>
      <c r="AT40" s="36">
        <f t="shared" si="17"/>
        <v>28</v>
      </c>
      <c r="AU40" s="37" t="s">
        <v>72</v>
      </c>
      <c r="AV40" s="36" t="s">
        <v>104</v>
      </c>
      <c r="AW40" s="36"/>
      <c r="AX40" s="45" t="e">
        <f t="shared" si="12"/>
        <v>#REF!</v>
      </c>
      <c r="AY40" s="46">
        <v>29692367.25</v>
      </c>
      <c r="AZ40" s="46"/>
      <c r="BA40" s="46"/>
      <c r="BB40" s="46">
        <v>2318768.37</v>
      </c>
      <c r="BC40" s="46"/>
      <c r="BD40" s="46"/>
      <c r="BE40" s="45"/>
      <c r="BF40" s="45">
        <v>0</v>
      </c>
      <c r="BG40" s="46"/>
      <c r="BH40" s="46">
        <v>3433990.76</v>
      </c>
      <c r="BI40" s="46"/>
      <c r="BJ40" s="46">
        <v>20146082.350000001</v>
      </c>
      <c r="BK40" s="46"/>
      <c r="BL40" s="46">
        <v>2930246.89</v>
      </c>
      <c r="BM40" s="46">
        <v>296923.67</v>
      </c>
      <c r="BN40" s="46">
        <v>566355.21</v>
      </c>
      <c r="BO40" s="47">
        <f t="shared" si="13"/>
        <v>3</v>
      </c>
      <c r="BP40" s="48">
        <f>+AY40-'Приложение 2'!E40</f>
        <v>0</v>
      </c>
    </row>
    <row r="41" spans="1:68" ht="12.75" customHeight="1" x14ac:dyDescent="0.25">
      <c r="A41" s="36">
        <f t="shared" si="14"/>
        <v>29</v>
      </c>
      <c r="B41" s="36">
        <f t="shared" si="15"/>
        <v>29</v>
      </c>
      <c r="C41" s="37" t="s">
        <v>72</v>
      </c>
      <c r="D41" s="36" t="s">
        <v>105</v>
      </c>
      <c r="E41" s="38" t="s">
        <v>79</v>
      </c>
      <c r="F41" s="39" t="s">
        <v>61</v>
      </c>
      <c r="G41" s="39">
        <v>5</v>
      </c>
      <c r="H41" s="39">
        <v>6</v>
      </c>
      <c r="I41" s="38">
        <v>4518.8999999999996</v>
      </c>
      <c r="J41" s="38">
        <v>4518.8999999999996</v>
      </c>
      <c r="K41" s="38">
        <v>0</v>
      </c>
      <c r="L41" s="40">
        <v>189</v>
      </c>
      <c r="M41" s="41">
        <f t="shared" si="6"/>
        <v>15530736.27</v>
      </c>
      <c r="N41" s="41"/>
      <c r="O41" s="41">
        <v>4036583.66</v>
      </c>
      <c r="P41" s="41">
        <v>0</v>
      </c>
      <c r="Q41" s="41">
        <f t="shared" si="7"/>
        <v>532371.60900000005</v>
      </c>
      <c r="R41" s="41">
        <f>+AY41-O41-P41-Q41</f>
        <v>10961781.001</v>
      </c>
      <c r="S41" s="41">
        <v>0</v>
      </c>
      <c r="T41" s="38">
        <v>2993.33</v>
      </c>
      <c r="U41" s="38">
        <v>3436.84</v>
      </c>
      <c r="V41" s="39">
        <v>2025</v>
      </c>
      <c r="W41" s="50">
        <v>0</v>
      </c>
      <c r="X41" s="43">
        <f>+(J41*11.55+K41*23.1)*12*0.85</f>
        <v>532371.60900000005</v>
      </c>
      <c r="Y41" s="50" t="e">
        <f>+(J41*11.55+K41*23.1)*12*30+[1]Лист1!$BC$204</f>
        <v>#REF!</v>
      </c>
      <c r="Z41" s="33"/>
      <c r="AA41" s="43">
        <f t="shared" si="10"/>
        <v>15530736.27398888</v>
      </c>
      <c r="AB41" s="43">
        <v>0</v>
      </c>
      <c r="AC41" s="43">
        <v>0</v>
      </c>
      <c r="AD41" s="43">
        <v>4443151.4400000004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9083405.4399999995</v>
      </c>
      <c r="AL41" s="43">
        <v>0</v>
      </c>
      <c r="AM41" s="43">
        <v>0</v>
      </c>
      <c r="AN41" s="43">
        <v>1553073.628</v>
      </c>
      <c r="AO41" s="43">
        <v>155307.3628</v>
      </c>
      <c r="AP41" s="43">
        <v>295798.40318888001</v>
      </c>
      <c r="AQ41" s="5">
        <f t="shared" si="11"/>
        <v>2</v>
      </c>
      <c r="AS41" s="36">
        <f t="shared" si="16"/>
        <v>29</v>
      </c>
      <c r="AT41" s="36">
        <f t="shared" si="17"/>
        <v>29</v>
      </c>
      <c r="AU41" s="37" t="s">
        <v>72</v>
      </c>
      <c r="AV41" s="36" t="s">
        <v>105</v>
      </c>
      <c r="AW41" s="36"/>
      <c r="AX41" s="45">
        <f t="shared" si="12"/>
        <v>0</v>
      </c>
      <c r="AY41" s="46">
        <v>15530736.27</v>
      </c>
      <c r="AZ41" s="46"/>
      <c r="BA41" s="46"/>
      <c r="BB41" s="46">
        <v>4443151.4400000004</v>
      </c>
      <c r="BC41" s="46"/>
      <c r="BD41" s="46"/>
      <c r="BE41" s="45"/>
      <c r="BF41" s="45">
        <v>0</v>
      </c>
      <c r="BG41" s="46"/>
      <c r="BH41" s="46"/>
      <c r="BI41" s="46">
        <v>9083405.4399999995</v>
      </c>
      <c r="BJ41" s="46"/>
      <c r="BK41" s="46"/>
      <c r="BL41" s="46">
        <v>1553073.63</v>
      </c>
      <c r="BM41" s="46">
        <v>155307.35999999999</v>
      </c>
      <c r="BN41" s="46">
        <v>295798.40000000002</v>
      </c>
      <c r="BO41" s="47">
        <f t="shared" si="13"/>
        <v>2</v>
      </c>
      <c r="BP41" s="48">
        <f>+AY41-'Приложение 2'!E41</f>
        <v>0</v>
      </c>
    </row>
    <row r="42" spans="1:68" ht="12.75" customHeight="1" x14ac:dyDescent="0.25">
      <c r="A42" s="36">
        <f t="shared" si="14"/>
        <v>30</v>
      </c>
      <c r="B42" s="36">
        <f t="shared" si="15"/>
        <v>30</v>
      </c>
      <c r="C42" s="37" t="s">
        <v>72</v>
      </c>
      <c r="D42" s="36" t="s">
        <v>106</v>
      </c>
      <c r="E42" s="38" t="s">
        <v>71</v>
      </c>
      <c r="F42" s="39" t="s">
        <v>61</v>
      </c>
      <c r="G42" s="39">
        <v>9</v>
      </c>
      <c r="H42" s="39">
        <v>1</v>
      </c>
      <c r="I42" s="38">
        <v>2784.9</v>
      </c>
      <c r="J42" s="38">
        <v>2708.3</v>
      </c>
      <c r="K42" s="38">
        <v>76.599999999999895</v>
      </c>
      <c r="L42" s="40">
        <v>79</v>
      </c>
      <c r="M42" s="41" t="e">
        <f t="shared" si="6"/>
        <v>#REF!</v>
      </c>
      <c r="N42" s="41"/>
      <c r="O42" s="41">
        <v>3892167.15</v>
      </c>
      <c r="P42" s="41">
        <v>0</v>
      </c>
      <c r="Q42" s="41">
        <f t="shared" si="7"/>
        <v>444368.47739999997</v>
      </c>
      <c r="R42" s="41" t="e">
        <f>IF(Y42&gt;0, Y42, 0)</f>
        <v>#REF!</v>
      </c>
      <c r="S42" s="41" t="e">
        <f t="shared" ref="S42:S54" si="21">IF(Y42&gt;0, AY42-O42-P42-Q42-R42, 0)</f>
        <v>#REF!</v>
      </c>
      <c r="T42" s="38">
        <v>8563.67</v>
      </c>
      <c r="U42" s="38">
        <v>9816.61</v>
      </c>
      <c r="V42" s="39">
        <v>2025</v>
      </c>
      <c r="W42" s="50">
        <v>0</v>
      </c>
      <c r="X42" s="43">
        <f>+(J42*15.35+K42*26.02)*12*0.85</f>
        <v>444368.47739999997</v>
      </c>
      <c r="Y42" s="50" t="e">
        <f>+(J42*15.35+K42*26.02)*12*30+[2]Лист1!$BC$39</f>
        <v>#REF!</v>
      </c>
      <c r="Z42" s="33"/>
      <c r="AA42" s="44">
        <f t="shared" si="10"/>
        <v>27338277.193258241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3473150.85</v>
      </c>
      <c r="AK42" s="43">
        <v>0</v>
      </c>
      <c r="AL42" s="43">
        <v>20375821.59</v>
      </c>
      <c r="AM42" s="43">
        <v>0</v>
      </c>
      <c r="AN42" s="43">
        <v>2694393.2565000001</v>
      </c>
      <c r="AO42" s="43">
        <v>273382.77189999999</v>
      </c>
      <c r="AP42" s="43">
        <v>521528.72485823999</v>
      </c>
      <c r="AQ42" s="5">
        <f t="shared" si="11"/>
        <v>2</v>
      </c>
      <c r="AS42" s="36">
        <f t="shared" si="16"/>
        <v>30</v>
      </c>
      <c r="AT42" s="36">
        <f t="shared" si="17"/>
        <v>30</v>
      </c>
      <c r="AU42" s="37" t="s">
        <v>72</v>
      </c>
      <c r="AV42" s="36" t="s">
        <v>106</v>
      </c>
      <c r="AW42" s="36"/>
      <c r="AX42" s="45" t="e">
        <f t="shared" si="12"/>
        <v>#REF!</v>
      </c>
      <c r="AY42" s="46">
        <v>27338277.190000001</v>
      </c>
      <c r="AZ42" s="46"/>
      <c r="BA42" s="46"/>
      <c r="BB42" s="46"/>
      <c r="BC42" s="46"/>
      <c r="BD42" s="46"/>
      <c r="BE42" s="45"/>
      <c r="BF42" s="45">
        <v>0</v>
      </c>
      <c r="BG42" s="46"/>
      <c r="BH42" s="46">
        <v>3473150.85</v>
      </c>
      <c r="BI42" s="46"/>
      <c r="BJ42" s="46">
        <v>20375821.59</v>
      </c>
      <c r="BK42" s="46"/>
      <c r="BL42" s="46">
        <v>2694393.26</v>
      </c>
      <c r="BM42" s="46">
        <v>273382.77</v>
      </c>
      <c r="BN42" s="46">
        <v>521528.72</v>
      </c>
      <c r="BO42" s="47">
        <f t="shared" si="13"/>
        <v>2</v>
      </c>
      <c r="BP42" s="48">
        <f>+AY42-'Приложение 2'!E42</f>
        <v>0</v>
      </c>
    </row>
    <row r="43" spans="1:68" ht="12.75" customHeight="1" x14ac:dyDescent="0.25">
      <c r="A43" s="36">
        <f t="shared" si="14"/>
        <v>31</v>
      </c>
      <c r="B43" s="36">
        <f t="shared" si="15"/>
        <v>31</v>
      </c>
      <c r="C43" s="37" t="s">
        <v>72</v>
      </c>
      <c r="D43" s="36" t="s">
        <v>107</v>
      </c>
      <c r="E43" s="38" t="s">
        <v>108</v>
      </c>
      <c r="F43" s="39" t="s">
        <v>61</v>
      </c>
      <c r="G43" s="39">
        <v>5</v>
      </c>
      <c r="H43" s="39">
        <v>6</v>
      </c>
      <c r="I43" s="38">
        <v>4596.3999999999996</v>
      </c>
      <c r="J43" s="38">
        <v>4596.3999999999996</v>
      </c>
      <c r="K43" s="38">
        <v>0</v>
      </c>
      <c r="L43" s="40">
        <v>197</v>
      </c>
      <c r="M43" s="41" t="e">
        <f t="shared" si="6"/>
        <v>#REF!</v>
      </c>
      <c r="N43" s="41"/>
      <c r="O43" s="41">
        <v>4399518.18</v>
      </c>
      <c r="P43" s="41">
        <v>0</v>
      </c>
      <c r="Q43" s="41">
        <f t="shared" si="7"/>
        <v>541501.88399999996</v>
      </c>
      <c r="R43" s="41">
        <v>0</v>
      </c>
      <c r="S43" s="41" t="e">
        <f t="shared" si="21"/>
        <v>#REF!</v>
      </c>
      <c r="T43" s="38">
        <v>5903.18</v>
      </c>
      <c r="U43" s="38">
        <v>6731.59</v>
      </c>
      <c r="V43" s="39">
        <v>2025</v>
      </c>
      <c r="W43" s="50">
        <v>0</v>
      </c>
      <c r="X43" s="43">
        <f t="shared" ref="X43:X54" si="22">+(J43*11.55+K43*23.1)*12*0.85</f>
        <v>541501.88399999996</v>
      </c>
      <c r="Y43" s="50" t="e">
        <f>+(J43*11.55+K43*23.1)*12*30+[2]Лист1!$BC$40</f>
        <v>#REF!</v>
      </c>
      <c r="Z43" s="33"/>
      <c r="AA43" s="44">
        <f t="shared" si="10"/>
        <v>30941080.280127421</v>
      </c>
      <c r="AB43" s="43">
        <v>15361831.039999999</v>
      </c>
      <c r="AC43" s="43">
        <v>7400293.3399999999</v>
      </c>
      <c r="AD43" s="43">
        <v>0</v>
      </c>
      <c r="AE43" s="43">
        <v>4371269.76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2904922.9619</v>
      </c>
      <c r="AO43" s="43">
        <v>309410.8028</v>
      </c>
      <c r="AP43" s="43">
        <v>593352.37542742002</v>
      </c>
      <c r="AQ43" s="5">
        <f t="shared" si="11"/>
        <v>3</v>
      </c>
      <c r="AS43" s="36">
        <f t="shared" si="16"/>
        <v>31</v>
      </c>
      <c r="AT43" s="36">
        <f t="shared" si="17"/>
        <v>31</v>
      </c>
      <c r="AU43" s="37" t="s">
        <v>72</v>
      </c>
      <c r="AV43" s="36" t="s">
        <v>107</v>
      </c>
      <c r="AW43" s="36"/>
      <c r="AX43" s="45" t="e">
        <f t="shared" si="12"/>
        <v>#REF!</v>
      </c>
      <c r="AY43" s="46">
        <v>30941080.280000001</v>
      </c>
      <c r="AZ43" s="46">
        <v>15361831.039999999</v>
      </c>
      <c r="BA43" s="46">
        <v>7400293.3399999999</v>
      </c>
      <c r="BB43" s="46"/>
      <c r="BC43" s="46">
        <v>4371269.76</v>
      </c>
      <c r="BD43" s="46"/>
      <c r="BE43" s="45"/>
      <c r="BF43" s="45">
        <v>0</v>
      </c>
      <c r="BG43" s="46"/>
      <c r="BH43" s="46"/>
      <c r="BI43" s="46"/>
      <c r="BJ43" s="46"/>
      <c r="BK43" s="46"/>
      <c r="BL43" s="46">
        <v>2904922.96</v>
      </c>
      <c r="BM43" s="46">
        <v>309410.8</v>
      </c>
      <c r="BN43" s="46">
        <v>593352.38</v>
      </c>
      <c r="BO43" s="47">
        <f t="shared" si="13"/>
        <v>3</v>
      </c>
      <c r="BP43" s="48">
        <f>+AY43-'Приложение 2'!E43</f>
        <v>0</v>
      </c>
    </row>
    <row r="44" spans="1:68" ht="12.75" customHeight="1" x14ac:dyDescent="0.25">
      <c r="A44" s="36">
        <f t="shared" si="14"/>
        <v>32</v>
      </c>
      <c r="B44" s="36">
        <f t="shared" si="15"/>
        <v>32</v>
      </c>
      <c r="C44" s="37" t="s">
        <v>72</v>
      </c>
      <c r="D44" s="36" t="s">
        <v>109</v>
      </c>
      <c r="E44" s="38" t="s">
        <v>110</v>
      </c>
      <c r="F44" s="39" t="s">
        <v>61</v>
      </c>
      <c r="G44" s="39">
        <v>5</v>
      </c>
      <c r="H44" s="39">
        <v>4</v>
      </c>
      <c r="I44" s="38">
        <v>4877.5</v>
      </c>
      <c r="J44" s="38">
        <v>4877.5</v>
      </c>
      <c r="K44" s="38">
        <v>0</v>
      </c>
      <c r="L44" s="40">
        <v>218</v>
      </c>
      <c r="M44" s="41" t="e">
        <f t="shared" si="6"/>
        <v>#REF!</v>
      </c>
      <c r="N44" s="41"/>
      <c r="O44" s="41">
        <v>7786908.5300000003</v>
      </c>
      <c r="P44" s="41">
        <v>0</v>
      </c>
      <c r="Q44" s="41">
        <f t="shared" si="7"/>
        <v>574618.27500000002</v>
      </c>
      <c r="R44" s="41" t="e">
        <f t="shared" ref="R44:R54" si="23">IF(Y44&gt;0, Y44, 0)</f>
        <v>#REF!</v>
      </c>
      <c r="S44" s="41" t="e">
        <f t="shared" si="21"/>
        <v>#REF!</v>
      </c>
      <c r="T44" s="38">
        <v>9764.09</v>
      </c>
      <c r="U44" s="38">
        <v>11149.2</v>
      </c>
      <c r="V44" s="39">
        <v>2025</v>
      </c>
      <c r="W44" s="50">
        <v>0</v>
      </c>
      <c r="X44" s="43">
        <f t="shared" si="22"/>
        <v>574618.27500000002</v>
      </c>
      <c r="Y44" s="50" t="e">
        <f>+(J44*11.55+K44*23.1)*12*30+[2]Лист1!$BC$42</f>
        <v>#REF!</v>
      </c>
      <c r="Z44" s="33"/>
      <c r="AA44" s="44">
        <f t="shared" si="10"/>
        <v>54380223.015933067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23549755.739999998</v>
      </c>
      <c r="AK44" s="43">
        <v>0</v>
      </c>
      <c r="AL44" s="43">
        <v>24074580.969999999</v>
      </c>
      <c r="AM44" s="43">
        <v>0</v>
      </c>
      <c r="AN44" s="43">
        <v>5170636.2877000002</v>
      </c>
      <c r="AO44" s="43">
        <v>543802.23010000004</v>
      </c>
      <c r="AP44" s="43">
        <v>1041447.78813308</v>
      </c>
      <c r="AQ44" s="5">
        <f t="shared" si="11"/>
        <v>2</v>
      </c>
      <c r="AS44" s="36">
        <f t="shared" si="16"/>
        <v>32</v>
      </c>
      <c r="AT44" s="36">
        <f t="shared" si="17"/>
        <v>32</v>
      </c>
      <c r="AU44" s="37" t="s">
        <v>72</v>
      </c>
      <c r="AV44" s="36" t="s">
        <v>109</v>
      </c>
      <c r="AW44" s="36"/>
      <c r="AX44" s="45" t="e">
        <f t="shared" si="12"/>
        <v>#REF!</v>
      </c>
      <c r="AY44" s="46">
        <v>54380223.020000003</v>
      </c>
      <c r="AZ44" s="46"/>
      <c r="BA44" s="46"/>
      <c r="BB44" s="46"/>
      <c r="BC44" s="46"/>
      <c r="BD44" s="46"/>
      <c r="BE44" s="45"/>
      <c r="BF44" s="45">
        <v>0</v>
      </c>
      <c r="BG44" s="46"/>
      <c r="BH44" s="46">
        <v>23549755.739999998</v>
      </c>
      <c r="BI44" s="46"/>
      <c r="BJ44" s="46">
        <v>24074580.969999999</v>
      </c>
      <c r="BK44" s="46"/>
      <c r="BL44" s="46">
        <v>5170636.29</v>
      </c>
      <c r="BM44" s="46">
        <v>543802.23</v>
      </c>
      <c r="BN44" s="46">
        <v>1041447.79</v>
      </c>
      <c r="BO44" s="47">
        <f t="shared" si="13"/>
        <v>2</v>
      </c>
      <c r="BP44" s="48">
        <f>+AY44-'Приложение 2'!E44</f>
        <v>0</v>
      </c>
    </row>
    <row r="45" spans="1:68" ht="12.75" customHeight="1" x14ac:dyDescent="0.25">
      <c r="A45" s="36">
        <f t="shared" si="14"/>
        <v>33</v>
      </c>
      <c r="B45" s="36">
        <f t="shared" si="15"/>
        <v>33</v>
      </c>
      <c r="C45" s="37" t="s">
        <v>72</v>
      </c>
      <c r="D45" s="36" t="s">
        <v>111</v>
      </c>
      <c r="E45" s="38" t="s">
        <v>75</v>
      </c>
      <c r="F45" s="39" t="s">
        <v>61</v>
      </c>
      <c r="G45" s="39">
        <v>5</v>
      </c>
      <c r="H45" s="39">
        <v>8</v>
      </c>
      <c r="I45" s="38">
        <v>6611.7</v>
      </c>
      <c r="J45" s="38">
        <v>6513.5</v>
      </c>
      <c r="K45" s="38">
        <v>98.199999999999804</v>
      </c>
      <c r="L45" s="40">
        <v>288</v>
      </c>
      <c r="M45" s="41" t="e">
        <f t="shared" ref="M45:M76" si="24">SUM(N45:S45)</f>
        <v>#REF!</v>
      </c>
      <c r="N45" s="41"/>
      <c r="O45" s="41">
        <v>7516682.4000000004</v>
      </c>
      <c r="P45" s="41">
        <v>0</v>
      </c>
      <c r="Q45" s="41">
        <f t="shared" si="7"/>
        <v>790493.31900000002</v>
      </c>
      <c r="R45" s="41" t="e">
        <f t="shared" si="23"/>
        <v>#REF!</v>
      </c>
      <c r="S45" s="41" t="e">
        <f t="shared" si="21"/>
        <v>#REF!</v>
      </c>
      <c r="T45" s="38">
        <v>6945.94</v>
      </c>
      <c r="U45" s="38">
        <v>7975.09</v>
      </c>
      <c r="V45" s="39">
        <v>2025</v>
      </c>
      <c r="W45" s="43">
        <v>0</v>
      </c>
      <c r="X45" s="43">
        <f t="shared" si="22"/>
        <v>790493.31900000002</v>
      </c>
      <c r="Y45" s="43" t="e">
        <f>+(J45*11.55+K45*23.1)*12*30+[3]Лист1!$BC$100</f>
        <v>#REF!</v>
      </c>
      <c r="Z45" s="43"/>
      <c r="AA45" s="44">
        <f t="shared" ref="AA45:AA76" si="25">SUM(AB45:AP45)</f>
        <v>52728902.548467308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13290126.300000001</v>
      </c>
      <c r="AL45" s="43">
        <v>32634322.289999999</v>
      </c>
      <c r="AM45" s="43">
        <v>0</v>
      </c>
      <c r="AN45" s="43">
        <v>5272890.2549999999</v>
      </c>
      <c r="AO45" s="43">
        <v>527289.02549999999</v>
      </c>
      <c r="AP45" s="43">
        <v>1004274.6779673001</v>
      </c>
      <c r="AQ45" s="5">
        <f t="shared" ref="AQ45:AQ64" si="26">COUNTIF(AB45:AM45, "&gt;0")</f>
        <v>2</v>
      </c>
      <c r="AS45" s="36">
        <f t="shared" si="16"/>
        <v>33</v>
      </c>
      <c r="AT45" s="36">
        <f t="shared" si="17"/>
        <v>33</v>
      </c>
      <c r="AU45" s="37" t="s">
        <v>72</v>
      </c>
      <c r="AV45" s="36" t="s">
        <v>111</v>
      </c>
      <c r="AW45" s="36"/>
      <c r="AX45" s="45" t="e">
        <f t="shared" ref="AX45:AX76" si="27">AY45-M45</f>
        <v>#REF!</v>
      </c>
      <c r="AY45" s="46">
        <v>52728902.560000002</v>
      </c>
      <c r="AZ45" s="46"/>
      <c r="BA45" s="46"/>
      <c r="BB45" s="46"/>
      <c r="BC45" s="46"/>
      <c r="BD45" s="46"/>
      <c r="BE45" s="45"/>
      <c r="BF45" s="45">
        <v>0</v>
      </c>
      <c r="BG45" s="46"/>
      <c r="BH45" s="46"/>
      <c r="BI45" s="46">
        <v>13290126.300000001</v>
      </c>
      <c r="BJ45" s="46">
        <v>32634322.289999999</v>
      </c>
      <c r="BK45" s="46"/>
      <c r="BL45" s="46">
        <v>5272890.26</v>
      </c>
      <c r="BM45" s="46">
        <v>527289.03</v>
      </c>
      <c r="BN45" s="46">
        <v>1004274.68</v>
      </c>
      <c r="BO45" s="47">
        <f t="shared" ref="BO45:BO76" si="28">COUNTIF(AZ45:BK45, "&gt;0")</f>
        <v>2</v>
      </c>
      <c r="BP45" s="48">
        <f>+AY45-'Приложение 2'!E45</f>
        <v>0</v>
      </c>
    </row>
    <row r="46" spans="1:68" ht="12.75" customHeight="1" x14ac:dyDescent="0.25">
      <c r="A46" s="36">
        <f t="shared" ref="A46:A77" si="29">+A45+1</f>
        <v>34</v>
      </c>
      <c r="B46" s="36">
        <f t="shared" ref="B46:B77" si="30">+B45+1</f>
        <v>34</v>
      </c>
      <c r="C46" s="37" t="s">
        <v>72</v>
      </c>
      <c r="D46" s="36" t="s">
        <v>112</v>
      </c>
      <c r="E46" s="38" t="s">
        <v>113</v>
      </c>
      <c r="F46" s="39" t="s">
        <v>61</v>
      </c>
      <c r="G46" s="39">
        <v>5</v>
      </c>
      <c r="H46" s="39">
        <v>6</v>
      </c>
      <c r="I46" s="38">
        <v>4647.5</v>
      </c>
      <c r="J46" s="38">
        <v>4647.5</v>
      </c>
      <c r="K46" s="38">
        <v>0</v>
      </c>
      <c r="L46" s="40">
        <v>188</v>
      </c>
      <c r="M46" s="41">
        <f t="shared" si="24"/>
        <v>65658904.039999992</v>
      </c>
      <c r="N46" s="41"/>
      <c r="O46" s="41">
        <v>6277501.7400000002</v>
      </c>
      <c r="P46" s="41">
        <v>0</v>
      </c>
      <c r="Q46" s="41">
        <f t="shared" si="7"/>
        <v>3498661.835</v>
      </c>
      <c r="R46" s="41">
        <f t="shared" si="23"/>
        <v>19324305</v>
      </c>
      <c r="S46" s="41">
        <f t="shared" si="21"/>
        <v>36558435.464999996</v>
      </c>
      <c r="T46" s="38">
        <v>12325.13</v>
      </c>
      <c r="U46" s="38">
        <v>14127.79</v>
      </c>
      <c r="V46" s="39">
        <v>2025</v>
      </c>
      <c r="W46" s="43">
        <v>2951139.86</v>
      </c>
      <c r="X46" s="43">
        <f t="shared" si="22"/>
        <v>547521.97499999998</v>
      </c>
      <c r="Y46" s="43">
        <f>+(J46*11.55+K46*23.1)*12*30</f>
        <v>19324305</v>
      </c>
      <c r="Z46" s="33"/>
      <c r="AA46" s="44">
        <f t="shared" si="25"/>
        <v>65658904.035089962</v>
      </c>
      <c r="AB46" s="43">
        <v>0</v>
      </c>
      <c r="AC46" s="43">
        <v>7482565.3300000001</v>
      </c>
      <c r="AD46" s="43">
        <v>0</v>
      </c>
      <c r="AE46" s="43">
        <v>4419866.9000000004</v>
      </c>
      <c r="AF46" s="43">
        <v>0</v>
      </c>
      <c r="AG46" s="43">
        <v>0</v>
      </c>
      <c r="AH46" s="43">
        <v>0</v>
      </c>
      <c r="AI46" s="43">
        <v>0</v>
      </c>
      <c r="AJ46" s="43">
        <v>22439259.82</v>
      </c>
      <c r="AK46" s="43">
        <v>0</v>
      </c>
      <c r="AL46" s="43">
        <v>22939336.760000002</v>
      </c>
      <c r="AM46" s="43">
        <v>0</v>
      </c>
      <c r="AN46" s="43">
        <v>6468666.0981999999</v>
      </c>
      <c r="AO46" s="43">
        <v>656589.04040000006</v>
      </c>
      <c r="AP46" s="43">
        <v>1252620.0864899601</v>
      </c>
      <c r="AQ46" s="5">
        <f t="shared" si="26"/>
        <v>4</v>
      </c>
      <c r="AS46" s="36">
        <f t="shared" ref="AS46:AS64" si="31">+AS45+1</f>
        <v>34</v>
      </c>
      <c r="AT46" s="36">
        <f t="shared" ref="AT46:AT64" si="32">+AT45+1</f>
        <v>34</v>
      </c>
      <c r="AU46" s="37" t="s">
        <v>72</v>
      </c>
      <c r="AV46" s="36" t="s">
        <v>112</v>
      </c>
      <c r="AW46" s="36"/>
      <c r="AX46" s="45">
        <f t="shared" si="27"/>
        <v>0</v>
      </c>
      <c r="AY46" s="46">
        <v>65658904.039999999</v>
      </c>
      <c r="AZ46" s="46"/>
      <c r="BA46" s="46">
        <v>7482565.3300000001</v>
      </c>
      <c r="BB46" s="46"/>
      <c r="BC46" s="46">
        <v>4419866.9000000004</v>
      </c>
      <c r="BD46" s="46"/>
      <c r="BE46" s="45"/>
      <c r="BF46" s="45">
        <v>0</v>
      </c>
      <c r="BG46" s="46"/>
      <c r="BH46" s="46">
        <v>22439259.82</v>
      </c>
      <c r="BI46" s="46"/>
      <c r="BJ46" s="46">
        <v>22939336.760000002</v>
      </c>
      <c r="BK46" s="46"/>
      <c r="BL46" s="46">
        <v>6468666.0999999996</v>
      </c>
      <c r="BM46" s="46">
        <v>656589.04</v>
      </c>
      <c r="BN46" s="46">
        <v>1252620.0900000001</v>
      </c>
      <c r="BO46" s="47">
        <f t="shared" si="28"/>
        <v>4</v>
      </c>
      <c r="BP46" s="48">
        <f>+AY46-'Приложение 2'!E46</f>
        <v>0</v>
      </c>
    </row>
    <row r="47" spans="1:68" ht="12.75" customHeight="1" x14ac:dyDescent="0.25">
      <c r="A47" s="36">
        <f t="shared" si="29"/>
        <v>35</v>
      </c>
      <c r="B47" s="36">
        <f t="shared" si="30"/>
        <v>35</v>
      </c>
      <c r="C47" s="37" t="s">
        <v>72</v>
      </c>
      <c r="D47" s="36" t="s">
        <v>114</v>
      </c>
      <c r="E47" s="38" t="s">
        <v>71</v>
      </c>
      <c r="F47" s="39" t="s">
        <v>61</v>
      </c>
      <c r="G47" s="39">
        <v>5</v>
      </c>
      <c r="H47" s="39">
        <v>8</v>
      </c>
      <c r="I47" s="38">
        <v>6603.4</v>
      </c>
      <c r="J47" s="38">
        <v>6603.4</v>
      </c>
      <c r="K47" s="38">
        <v>0</v>
      </c>
      <c r="L47" s="40">
        <v>290</v>
      </c>
      <c r="M47" s="41" t="e">
        <f t="shared" si="24"/>
        <v>#REF!</v>
      </c>
      <c r="N47" s="41"/>
      <c r="O47" s="41">
        <v>7508918.5199999996</v>
      </c>
      <c r="P47" s="41">
        <v>0</v>
      </c>
      <c r="Q47" s="41">
        <f t="shared" si="7"/>
        <v>777946.554</v>
      </c>
      <c r="R47" s="41" t="e">
        <f t="shared" si="23"/>
        <v>#REF!</v>
      </c>
      <c r="S47" s="41" t="e">
        <f t="shared" si="21"/>
        <v>#REF!</v>
      </c>
      <c r="T47" s="38">
        <v>6945.94</v>
      </c>
      <c r="U47" s="38">
        <v>7975.09</v>
      </c>
      <c r="V47" s="39">
        <v>2025</v>
      </c>
      <c r="W47" s="43">
        <v>0</v>
      </c>
      <c r="X47" s="43">
        <f t="shared" si="22"/>
        <v>777946.554</v>
      </c>
      <c r="Y47" s="43" t="e">
        <f>+(J47*11.55+K47*23.1)*12*30+[3]Лист1!$BC$99</f>
        <v>#REF!</v>
      </c>
      <c r="Z47" s="33"/>
      <c r="AA47" s="44">
        <f t="shared" si="25"/>
        <v>52662709.305618256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13273442.539999999</v>
      </c>
      <c r="AL47" s="43">
        <v>32593354.780000001</v>
      </c>
      <c r="AM47" s="43">
        <v>0</v>
      </c>
      <c r="AN47" s="43">
        <v>5266270.9309999999</v>
      </c>
      <c r="AO47" s="43">
        <v>526627.09310000006</v>
      </c>
      <c r="AP47" s="43">
        <v>1003013.96151826</v>
      </c>
      <c r="AQ47" s="5">
        <f t="shared" si="26"/>
        <v>2</v>
      </c>
      <c r="AS47" s="36">
        <f t="shared" si="31"/>
        <v>35</v>
      </c>
      <c r="AT47" s="36">
        <f t="shared" si="32"/>
        <v>35</v>
      </c>
      <c r="AU47" s="37" t="s">
        <v>72</v>
      </c>
      <c r="AV47" s="36" t="s">
        <v>114</v>
      </c>
      <c r="AW47" s="36"/>
      <c r="AX47" s="45" t="e">
        <f t="shared" si="27"/>
        <v>#REF!</v>
      </c>
      <c r="AY47" s="46">
        <v>52662709.299999997</v>
      </c>
      <c r="AZ47" s="46"/>
      <c r="BA47" s="46"/>
      <c r="BB47" s="46"/>
      <c r="BC47" s="46"/>
      <c r="BD47" s="46"/>
      <c r="BE47" s="45"/>
      <c r="BF47" s="45">
        <v>0</v>
      </c>
      <c r="BG47" s="46"/>
      <c r="BH47" s="46"/>
      <c r="BI47" s="46">
        <v>13273442.539999999</v>
      </c>
      <c r="BJ47" s="46">
        <v>32593354.780000001</v>
      </c>
      <c r="BK47" s="46"/>
      <c r="BL47" s="46">
        <v>5266270.93</v>
      </c>
      <c r="BM47" s="46">
        <v>526627.09</v>
      </c>
      <c r="BN47" s="46">
        <v>1003013.96</v>
      </c>
      <c r="BO47" s="47">
        <f t="shared" si="28"/>
        <v>2</v>
      </c>
      <c r="BP47" s="48">
        <f>+AY47-'Приложение 2'!E47</f>
        <v>0</v>
      </c>
    </row>
    <row r="48" spans="1:68" ht="12.75" customHeight="1" x14ac:dyDescent="0.25">
      <c r="A48" s="36">
        <f t="shared" si="29"/>
        <v>36</v>
      </c>
      <c r="B48" s="36">
        <f t="shared" si="30"/>
        <v>36</v>
      </c>
      <c r="C48" s="37" t="s">
        <v>72</v>
      </c>
      <c r="D48" s="36" t="s">
        <v>115</v>
      </c>
      <c r="E48" s="38" t="s">
        <v>83</v>
      </c>
      <c r="F48" s="39" t="s">
        <v>61</v>
      </c>
      <c r="G48" s="39">
        <v>5</v>
      </c>
      <c r="H48" s="39">
        <v>3</v>
      </c>
      <c r="I48" s="38">
        <v>4400.5</v>
      </c>
      <c r="J48" s="38">
        <v>1492.4</v>
      </c>
      <c r="K48" s="38">
        <v>2908.1</v>
      </c>
      <c r="L48" s="40">
        <v>162</v>
      </c>
      <c r="M48" s="41">
        <f t="shared" si="24"/>
        <v>54560743.390000001</v>
      </c>
      <c r="N48" s="41"/>
      <c r="O48" s="41">
        <v>7771584.1799999997</v>
      </c>
      <c r="P48" s="41">
        <v>0</v>
      </c>
      <c r="Q48" s="41">
        <f t="shared" si="7"/>
        <v>4837194.1459999997</v>
      </c>
      <c r="R48" s="41">
        <f t="shared" si="23"/>
        <v>30389158.799999997</v>
      </c>
      <c r="S48" s="41">
        <f t="shared" si="21"/>
        <v>11562806.264000006</v>
      </c>
      <c r="T48" s="38">
        <v>10839.03</v>
      </c>
      <c r="U48" s="38">
        <v>12398.76</v>
      </c>
      <c r="V48" s="39">
        <v>2025</v>
      </c>
      <c r="W48" s="50">
        <v>3976167.98</v>
      </c>
      <c r="X48" s="43">
        <f t="shared" si="22"/>
        <v>861026.16599999997</v>
      </c>
      <c r="Y48" s="50">
        <f>+(J48*11.55+K48*23.1)*12*30</f>
        <v>30389158.799999997</v>
      </c>
      <c r="Z48" s="33"/>
      <c r="AA48" s="44">
        <f t="shared" si="25"/>
        <v>54560743.391315512</v>
      </c>
      <c r="AB48" s="43">
        <v>14707105.02</v>
      </c>
      <c r="AC48" s="43">
        <v>7084890.5300000003</v>
      </c>
      <c r="AD48" s="43">
        <v>0</v>
      </c>
      <c r="AE48" s="43">
        <v>4184964.88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21720183.199999999</v>
      </c>
      <c r="AM48" s="43">
        <v>0</v>
      </c>
      <c r="AN48" s="43">
        <v>5274952.3992999997</v>
      </c>
      <c r="AO48" s="43">
        <v>545607.43389999995</v>
      </c>
      <c r="AP48" s="43">
        <v>1043039.92811552</v>
      </c>
      <c r="AQ48" s="5">
        <f t="shared" si="26"/>
        <v>4</v>
      </c>
      <c r="AS48" s="36">
        <f t="shared" si="31"/>
        <v>36</v>
      </c>
      <c r="AT48" s="36">
        <f t="shared" si="32"/>
        <v>36</v>
      </c>
      <c r="AU48" s="37" t="s">
        <v>72</v>
      </c>
      <c r="AV48" s="36" t="s">
        <v>115</v>
      </c>
      <c r="AW48" s="36"/>
      <c r="AX48" s="45">
        <f t="shared" si="27"/>
        <v>0</v>
      </c>
      <c r="AY48" s="46">
        <v>54560743.390000001</v>
      </c>
      <c r="AZ48" s="46">
        <v>14707105.02</v>
      </c>
      <c r="BA48" s="46">
        <v>7084890.5300000003</v>
      </c>
      <c r="BB48" s="46"/>
      <c r="BC48" s="46">
        <v>4184964.88</v>
      </c>
      <c r="BD48" s="46"/>
      <c r="BE48" s="45"/>
      <c r="BF48" s="45">
        <v>0</v>
      </c>
      <c r="BG48" s="46"/>
      <c r="BH48" s="46"/>
      <c r="BI48" s="46"/>
      <c r="BJ48" s="46">
        <v>21720183.199999999</v>
      </c>
      <c r="BK48" s="46"/>
      <c r="BL48" s="46">
        <v>5274952.4000000004</v>
      </c>
      <c r="BM48" s="46">
        <v>545607.43000000005</v>
      </c>
      <c r="BN48" s="46">
        <v>1043039.93</v>
      </c>
      <c r="BO48" s="47">
        <f t="shared" si="28"/>
        <v>4</v>
      </c>
      <c r="BP48" s="48">
        <f>+AY48-'Приложение 2'!E48</f>
        <v>0</v>
      </c>
    </row>
    <row r="49" spans="1:68" ht="12.75" customHeight="1" x14ac:dyDescent="0.25">
      <c r="A49" s="36">
        <f t="shared" si="29"/>
        <v>37</v>
      </c>
      <c r="B49" s="36">
        <f t="shared" si="30"/>
        <v>37</v>
      </c>
      <c r="C49" s="37" t="s">
        <v>72</v>
      </c>
      <c r="D49" s="36" t="s">
        <v>116</v>
      </c>
      <c r="E49" s="38" t="s">
        <v>117</v>
      </c>
      <c r="F49" s="39" t="s">
        <v>61</v>
      </c>
      <c r="G49" s="39">
        <v>5</v>
      </c>
      <c r="H49" s="39">
        <v>4</v>
      </c>
      <c r="I49" s="38">
        <v>4847.1000000000004</v>
      </c>
      <c r="J49" s="38">
        <v>4751.1000000000004</v>
      </c>
      <c r="K49" s="38">
        <v>96</v>
      </c>
      <c r="L49" s="40">
        <v>191</v>
      </c>
      <c r="M49" s="41">
        <f t="shared" si="24"/>
        <v>26571947.609999999</v>
      </c>
      <c r="N49" s="41"/>
      <c r="O49" s="41">
        <v>3761293.03</v>
      </c>
      <c r="P49" s="41">
        <v>0</v>
      </c>
      <c r="Q49" s="41">
        <f t="shared" si="7"/>
        <v>1562774.821</v>
      </c>
      <c r="R49" s="41">
        <f t="shared" si="23"/>
        <v>20553409.800000004</v>
      </c>
      <c r="S49" s="41">
        <f t="shared" si="21"/>
        <v>694469.95899999514</v>
      </c>
      <c r="T49" s="38">
        <v>4828.24</v>
      </c>
      <c r="U49" s="38">
        <v>5482.03</v>
      </c>
      <c r="V49" s="39">
        <v>2025</v>
      </c>
      <c r="W49" s="50">
        <v>980428.21</v>
      </c>
      <c r="X49" s="43">
        <f t="shared" si="22"/>
        <v>582346.61100000015</v>
      </c>
      <c r="Y49" s="50">
        <f>+(J49*11.55+K49*23.1)*12*30</f>
        <v>20553409.800000004</v>
      </c>
      <c r="Z49" s="33"/>
      <c r="AA49" s="44">
        <f t="shared" si="25"/>
        <v>26571947.611968599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23402977.140000001</v>
      </c>
      <c r="AK49" s="43">
        <v>0</v>
      </c>
      <c r="AL49" s="43">
        <v>0</v>
      </c>
      <c r="AM49" s="43">
        <v>0</v>
      </c>
      <c r="AN49" s="43">
        <v>2391475.2848999999</v>
      </c>
      <c r="AO49" s="43">
        <v>265719.47610000003</v>
      </c>
      <c r="AP49" s="43">
        <v>511775.7109686</v>
      </c>
      <c r="AQ49" s="5">
        <f t="shared" si="26"/>
        <v>1</v>
      </c>
      <c r="AS49" s="36">
        <f t="shared" si="31"/>
        <v>37</v>
      </c>
      <c r="AT49" s="36">
        <f t="shared" si="32"/>
        <v>37</v>
      </c>
      <c r="AU49" s="37" t="s">
        <v>72</v>
      </c>
      <c r="AV49" s="36" t="s">
        <v>116</v>
      </c>
      <c r="AW49" s="36"/>
      <c r="AX49" s="45">
        <f t="shared" si="27"/>
        <v>0</v>
      </c>
      <c r="AY49" s="46">
        <v>26571947.609999999</v>
      </c>
      <c r="AZ49" s="46"/>
      <c r="BA49" s="46"/>
      <c r="BB49" s="46"/>
      <c r="BC49" s="46"/>
      <c r="BD49" s="46"/>
      <c r="BE49" s="45"/>
      <c r="BF49" s="45">
        <v>0</v>
      </c>
      <c r="BG49" s="46"/>
      <c r="BH49" s="46">
        <v>23402977.140000001</v>
      </c>
      <c r="BI49" s="46"/>
      <c r="BJ49" s="46"/>
      <c r="BK49" s="46"/>
      <c r="BL49" s="46">
        <v>2391475.2799999998</v>
      </c>
      <c r="BM49" s="46">
        <v>265719.48</v>
      </c>
      <c r="BN49" s="46">
        <v>511775.71</v>
      </c>
      <c r="BO49" s="47">
        <f t="shared" si="28"/>
        <v>1</v>
      </c>
      <c r="BP49" s="48">
        <f>+AY49-'Приложение 2'!E49</f>
        <v>0</v>
      </c>
    </row>
    <row r="50" spans="1:68" ht="12.75" customHeight="1" x14ac:dyDescent="0.25">
      <c r="A50" s="36">
        <f t="shared" si="29"/>
        <v>38</v>
      </c>
      <c r="B50" s="36">
        <f t="shared" si="30"/>
        <v>38</v>
      </c>
      <c r="C50" s="37" t="s">
        <v>72</v>
      </c>
      <c r="D50" s="36" t="s">
        <v>118</v>
      </c>
      <c r="E50" s="38" t="s">
        <v>77</v>
      </c>
      <c r="F50" s="39" t="s">
        <v>61</v>
      </c>
      <c r="G50" s="39">
        <v>5</v>
      </c>
      <c r="H50" s="39">
        <v>4</v>
      </c>
      <c r="I50" s="38">
        <v>3059.2</v>
      </c>
      <c r="J50" s="38">
        <v>3059.2</v>
      </c>
      <c r="K50" s="38">
        <v>0</v>
      </c>
      <c r="L50" s="40">
        <v>122</v>
      </c>
      <c r="M50" s="41" t="e">
        <f t="shared" si="24"/>
        <v>#REF!</v>
      </c>
      <c r="N50" s="41"/>
      <c r="O50" s="41">
        <v>2456904.79</v>
      </c>
      <c r="P50" s="41">
        <v>0</v>
      </c>
      <c r="Q50" s="41">
        <f t="shared" si="7"/>
        <v>360404.35200000001</v>
      </c>
      <c r="R50" s="41" t="e">
        <f t="shared" si="23"/>
        <v>#REF!</v>
      </c>
      <c r="S50" s="41" t="e">
        <f t="shared" si="21"/>
        <v>#REF!</v>
      </c>
      <c r="T50" s="38">
        <v>4935.84</v>
      </c>
      <c r="U50" s="38">
        <v>5667.17</v>
      </c>
      <c r="V50" s="39">
        <v>2025</v>
      </c>
      <c r="W50" s="50">
        <v>0</v>
      </c>
      <c r="X50" s="43">
        <f t="shared" si="22"/>
        <v>360404.35200000001</v>
      </c>
      <c r="Y50" s="50" t="e">
        <f>+(J50*11.55+K50*23.1)*12*30+[2]Лист1!$BC$45</f>
        <v>#REF!</v>
      </c>
      <c r="Z50" s="33"/>
      <c r="AA50" s="44">
        <f t="shared" si="25"/>
        <v>17337006.455637157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15099735.119999999</v>
      </c>
      <c r="AM50" s="43">
        <v>0</v>
      </c>
      <c r="AN50" s="43">
        <v>1733700.6459999999</v>
      </c>
      <c r="AO50" s="43">
        <v>173370.06460000001</v>
      </c>
      <c r="AP50" s="43">
        <v>330200.62503716</v>
      </c>
      <c r="AQ50" s="5">
        <f t="shared" si="26"/>
        <v>1</v>
      </c>
      <c r="AS50" s="36">
        <f t="shared" si="31"/>
        <v>38</v>
      </c>
      <c r="AT50" s="36">
        <f t="shared" si="32"/>
        <v>38</v>
      </c>
      <c r="AU50" s="37" t="s">
        <v>72</v>
      </c>
      <c r="AV50" s="36" t="s">
        <v>118</v>
      </c>
      <c r="AW50" s="36"/>
      <c r="AX50" s="45" t="e">
        <f t="shared" si="27"/>
        <v>#REF!</v>
      </c>
      <c r="AY50" s="46">
        <v>17337006.460000001</v>
      </c>
      <c r="AZ50" s="46"/>
      <c r="BA50" s="46"/>
      <c r="BB50" s="46"/>
      <c r="BC50" s="46"/>
      <c r="BD50" s="46"/>
      <c r="BE50" s="45"/>
      <c r="BF50" s="45">
        <v>0</v>
      </c>
      <c r="BG50" s="46"/>
      <c r="BH50" s="46"/>
      <c r="BI50" s="46"/>
      <c r="BJ50" s="46">
        <v>15099735.119999999</v>
      </c>
      <c r="BK50" s="46"/>
      <c r="BL50" s="46">
        <v>1733700.65</v>
      </c>
      <c r="BM50" s="46">
        <v>173370.06</v>
      </c>
      <c r="BN50" s="46">
        <v>330200.63</v>
      </c>
      <c r="BO50" s="47">
        <f t="shared" si="28"/>
        <v>1</v>
      </c>
      <c r="BP50" s="48">
        <f>+AY50-'Приложение 2'!E50</f>
        <v>0</v>
      </c>
    </row>
    <row r="51" spans="1:68" ht="12.75" customHeight="1" x14ac:dyDescent="0.25">
      <c r="A51" s="36">
        <f t="shared" si="29"/>
        <v>39</v>
      </c>
      <c r="B51" s="36">
        <f t="shared" si="30"/>
        <v>39</v>
      </c>
      <c r="C51" s="37" t="s">
        <v>72</v>
      </c>
      <c r="D51" s="36" t="s">
        <v>119</v>
      </c>
      <c r="E51" s="38" t="s">
        <v>81</v>
      </c>
      <c r="F51" s="39" t="s">
        <v>61</v>
      </c>
      <c r="G51" s="39">
        <v>5</v>
      </c>
      <c r="H51" s="39">
        <v>8</v>
      </c>
      <c r="I51" s="38">
        <v>6413.25</v>
      </c>
      <c r="J51" s="38">
        <v>6413.25</v>
      </c>
      <c r="K51" s="38">
        <v>0</v>
      </c>
      <c r="L51" s="40">
        <v>267</v>
      </c>
      <c r="M51" s="41">
        <f t="shared" si="24"/>
        <v>35157628.899999999</v>
      </c>
      <c r="N51" s="41"/>
      <c r="O51" s="41">
        <v>528822.21</v>
      </c>
      <c r="P51" s="41">
        <v>0</v>
      </c>
      <c r="Q51" s="41">
        <f t="shared" si="7"/>
        <v>5606396.5625</v>
      </c>
      <c r="R51" s="41">
        <f t="shared" si="23"/>
        <v>26666293.500000004</v>
      </c>
      <c r="S51" s="41">
        <f t="shared" si="21"/>
        <v>2356116.6274999939</v>
      </c>
      <c r="T51" s="38">
        <v>4828.24</v>
      </c>
      <c r="U51" s="38">
        <v>5482.03</v>
      </c>
      <c r="V51" s="39">
        <v>2025</v>
      </c>
      <c r="W51" s="43">
        <v>4850851.58</v>
      </c>
      <c r="X51" s="43">
        <f t="shared" si="22"/>
        <v>755544.98250000004</v>
      </c>
      <c r="Y51" s="43">
        <f>+(J51*11.55+K51*23.1)*12*30</f>
        <v>26666293.500000004</v>
      </c>
      <c r="Z51" s="33"/>
      <c r="AA51" s="44">
        <f t="shared" si="25"/>
        <v>35157628.90261399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30964730.079999998</v>
      </c>
      <c r="AK51" s="43">
        <v>0</v>
      </c>
      <c r="AL51" s="43">
        <v>0</v>
      </c>
      <c r="AM51" s="43">
        <v>0</v>
      </c>
      <c r="AN51" s="43">
        <v>3164186.6009999998</v>
      </c>
      <c r="AO51" s="43">
        <v>351576.28899999999</v>
      </c>
      <c r="AP51" s="43">
        <v>677135.93261400005</v>
      </c>
      <c r="AQ51" s="5">
        <f t="shared" si="26"/>
        <v>1</v>
      </c>
      <c r="AS51" s="36">
        <f t="shared" si="31"/>
        <v>39</v>
      </c>
      <c r="AT51" s="36">
        <f t="shared" si="32"/>
        <v>39</v>
      </c>
      <c r="AU51" s="37" t="s">
        <v>72</v>
      </c>
      <c r="AV51" s="36" t="s">
        <v>119</v>
      </c>
      <c r="AW51" s="36"/>
      <c r="AX51" s="45">
        <f t="shared" si="27"/>
        <v>0</v>
      </c>
      <c r="AY51" s="46">
        <v>35157628.899999999</v>
      </c>
      <c r="AZ51" s="46"/>
      <c r="BA51" s="46"/>
      <c r="BB51" s="46"/>
      <c r="BC51" s="46"/>
      <c r="BD51" s="46"/>
      <c r="BE51" s="45"/>
      <c r="BF51" s="45">
        <v>0</v>
      </c>
      <c r="BG51" s="46"/>
      <c r="BH51" s="46">
        <v>30964730.079999998</v>
      </c>
      <c r="BI51" s="46"/>
      <c r="BJ51" s="46"/>
      <c r="BK51" s="46"/>
      <c r="BL51" s="46">
        <v>3164186.6</v>
      </c>
      <c r="BM51" s="46">
        <v>351576.29</v>
      </c>
      <c r="BN51" s="46">
        <v>677135.93</v>
      </c>
      <c r="BO51" s="47">
        <f t="shared" si="28"/>
        <v>1</v>
      </c>
      <c r="BP51" s="48">
        <f>+AY51-'Приложение 2'!E51</f>
        <v>0</v>
      </c>
    </row>
    <row r="52" spans="1:68" ht="12.75" customHeight="1" x14ac:dyDescent="0.25">
      <c r="A52" s="36">
        <f t="shared" si="29"/>
        <v>40</v>
      </c>
      <c r="B52" s="36">
        <f t="shared" si="30"/>
        <v>40</v>
      </c>
      <c r="C52" s="37" t="s">
        <v>72</v>
      </c>
      <c r="D52" s="36" t="s">
        <v>120</v>
      </c>
      <c r="E52" s="38" t="s">
        <v>81</v>
      </c>
      <c r="F52" s="39" t="s">
        <v>61</v>
      </c>
      <c r="G52" s="39">
        <v>5</v>
      </c>
      <c r="H52" s="39">
        <v>3</v>
      </c>
      <c r="I52" s="38">
        <v>4302.5</v>
      </c>
      <c r="J52" s="38">
        <v>4302.5</v>
      </c>
      <c r="K52" s="38">
        <v>0</v>
      </c>
      <c r="L52" s="40">
        <v>170</v>
      </c>
      <c r="M52" s="41">
        <f t="shared" si="24"/>
        <v>23586434.079999998</v>
      </c>
      <c r="N52" s="41"/>
      <c r="O52" s="41">
        <v>135973.35</v>
      </c>
      <c r="P52" s="41">
        <v>0</v>
      </c>
      <c r="Q52" s="41">
        <f t="shared" si="7"/>
        <v>3870468.3649999998</v>
      </c>
      <c r="R52" s="41">
        <f t="shared" si="23"/>
        <v>17889795</v>
      </c>
      <c r="S52" s="41">
        <f t="shared" si="21"/>
        <v>1690197.3649999984</v>
      </c>
      <c r="T52" s="38">
        <v>4828.24</v>
      </c>
      <c r="U52" s="38">
        <v>5482.03</v>
      </c>
      <c r="V52" s="39">
        <v>2025</v>
      </c>
      <c r="W52" s="43">
        <v>3363590.84</v>
      </c>
      <c r="X52" s="43">
        <f t="shared" si="22"/>
        <v>506877.52499999997</v>
      </c>
      <c r="Y52" s="43">
        <f>+(J52*11.55+K52*23.1)*12*30</f>
        <v>17889795</v>
      </c>
      <c r="Z52" s="33"/>
      <c r="AA52" s="44">
        <f t="shared" si="25"/>
        <v>23586434.078380801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20773515.949999999</v>
      </c>
      <c r="AK52" s="43">
        <v>0</v>
      </c>
      <c r="AL52" s="43">
        <v>0</v>
      </c>
      <c r="AM52" s="43">
        <v>0</v>
      </c>
      <c r="AN52" s="43">
        <v>2122779.0671999999</v>
      </c>
      <c r="AO52" s="43">
        <v>235864.34080000001</v>
      </c>
      <c r="AP52" s="43">
        <v>454274.72038080002</v>
      </c>
      <c r="AQ52" s="5">
        <f t="shared" si="26"/>
        <v>1</v>
      </c>
      <c r="AS52" s="36">
        <f t="shared" si="31"/>
        <v>40</v>
      </c>
      <c r="AT52" s="36">
        <f t="shared" si="32"/>
        <v>40</v>
      </c>
      <c r="AU52" s="37" t="s">
        <v>72</v>
      </c>
      <c r="AV52" s="36" t="s">
        <v>120</v>
      </c>
      <c r="AW52" s="36"/>
      <c r="AX52" s="45">
        <f t="shared" si="27"/>
        <v>0</v>
      </c>
      <c r="AY52" s="46">
        <v>23586434.079999998</v>
      </c>
      <c r="AZ52" s="46"/>
      <c r="BA52" s="46"/>
      <c r="BB52" s="46"/>
      <c r="BC52" s="46"/>
      <c r="BD52" s="46"/>
      <c r="BE52" s="45"/>
      <c r="BF52" s="45">
        <v>0</v>
      </c>
      <c r="BG52" s="46"/>
      <c r="BH52" s="46">
        <v>20773515.949999999</v>
      </c>
      <c r="BI52" s="46"/>
      <c r="BJ52" s="46"/>
      <c r="BK52" s="46"/>
      <c r="BL52" s="46">
        <v>2122779.0699999998</v>
      </c>
      <c r="BM52" s="46">
        <v>235864.34</v>
      </c>
      <c r="BN52" s="46">
        <v>454274.72</v>
      </c>
      <c r="BO52" s="47">
        <f t="shared" si="28"/>
        <v>1</v>
      </c>
      <c r="BP52" s="48">
        <f>+AY52-'Приложение 2'!E52</f>
        <v>0</v>
      </c>
    </row>
    <row r="53" spans="1:68" ht="12.75" customHeight="1" x14ac:dyDescent="0.25">
      <c r="A53" s="36">
        <f t="shared" si="29"/>
        <v>41</v>
      </c>
      <c r="B53" s="36">
        <f t="shared" si="30"/>
        <v>41</v>
      </c>
      <c r="C53" s="37" t="s">
        <v>72</v>
      </c>
      <c r="D53" s="36" t="s">
        <v>121</v>
      </c>
      <c r="E53" s="38" t="s">
        <v>117</v>
      </c>
      <c r="F53" s="39" t="s">
        <v>61</v>
      </c>
      <c r="G53" s="39">
        <v>5</v>
      </c>
      <c r="H53" s="39">
        <v>5</v>
      </c>
      <c r="I53" s="38">
        <v>6046.8</v>
      </c>
      <c r="J53" s="38">
        <v>5794.3</v>
      </c>
      <c r="K53" s="38">
        <v>252.5</v>
      </c>
      <c r="L53" s="40">
        <v>248</v>
      </c>
      <c r="M53" s="41" t="e">
        <f t="shared" si="24"/>
        <v>#REF!</v>
      </c>
      <c r="N53" s="41"/>
      <c r="O53" s="41">
        <v>3027778.34</v>
      </c>
      <c r="P53" s="41">
        <v>0</v>
      </c>
      <c r="Q53" s="41">
        <f t="shared" si="7"/>
        <v>742120.53300000005</v>
      </c>
      <c r="R53" s="41" t="e">
        <f t="shared" si="23"/>
        <v>#REF!</v>
      </c>
      <c r="S53" s="41" t="e">
        <f t="shared" si="21"/>
        <v>#REF!</v>
      </c>
      <c r="T53" s="38">
        <v>4828.24</v>
      </c>
      <c r="U53" s="38">
        <v>5482.03</v>
      </c>
      <c r="V53" s="39">
        <v>2025</v>
      </c>
      <c r="W53" s="43">
        <v>0</v>
      </c>
      <c r="X53" s="43">
        <f t="shared" si="22"/>
        <v>742120.53300000005</v>
      </c>
      <c r="Y53" s="43" t="e">
        <f>+(J53*11.55+K53*23.1)*12*30+[3]Лист1!$BC$118</f>
        <v>#REF!</v>
      </c>
      <c r="Z53" s="33"/>
      <c r="AA53" s="44">
        <f t="shared" si="25"/>
        <v>33148739.003139999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29195420.390000001</v>
      </c>
      <c r="AK53" s="43">
        <v>0</v>
      </c>
      <c r="AL53" s="43">
        <v>0</v>
      </c>
      <c r="AM53" s="43">
        <v>0</v>
      </c>
      <c r="AN53" s="43">
        <v>2983386.51</v>
      </c>
      <c r="AO53" s="43">
        <v>331487.39</v>
      </c>
      <c r="AP53" s="43">
        <v>638444.71314000001</v>
      </c>
      <c r="AQ53" s="5">
        <f t="shared" si="26"/>
        <v>1</v>
      </c>
      <c r="AS53" s="36">
        <f t="shared" si="31"/>
        <v>41</v>
      </c>
      <c r="AT53" s="36">
        <f t="shared" si="32"/>
        <v>41</v>
      </c>
      <c r="AU53" s="37" t="s">
        <v>72</v>
      </c>
      <c r="AV53" s="36" t="s">
        <v>121</v>
      </c>
      <c r="AW53" s="36"/>
      <c r="AX53" s="45" t="e">
        <f t="shared" si="27"/>
        <v>#REF!</v>
      </c>
      <c r="AY53" s="46">
        <v>33148739</v>
      </c>
      <c r="AZ53" s="46"/>
      <c r="BA53" s="46"/>
      <c r="BB53" s="46"/>
      <c r="BC53" s="46"/>
      <c r="BD53" s="46"/>
      <c r="BE53" s="45"/>
      <c r="BF53" s="45">
        <v>0</v>
      </c>
      <c r="BG53" s="46"/>
      <c r="BH53" s="46">
        <v>29195420.390000001</v>
      </c>
      <c r="BI53" s="46"/>
      <c r="BJ53" s="46"/>
      <c r="BK53" s="46"/>
      <c r="BL53" s="46">
        <v>2983386.51</v>
      </c>
      <c r="BM53" s="46">
        <v>331487.39</v>
      </c>
      <c r="BN53" s="46">
        <v>638444.71</v>
      </c>
      <c r="BO53" s="47">
        <f t="shared" si="28"/>
        <v>1</v>
      </c>
      <c r="BP53" s="48">
        <f>+AY53-'Приложение 2'!E53</f>
        <v>0</v>
      </c>
    </row>
    <row r="54" spans="1:68" ht="12.75" customHeight="1" x14ac:dyDescent="0.25">
      <c r="A54" s="36">
        <f t="shared" si="29"/>
        <v>42</v>
      </c>
      <c r="B54" s="36">
        <f t="shared" si="30"/>
        <v>42</v>
      </c>
      <c r="C54" s="37" t="s">
        <v>72</v>
      </c>
      <c r="D54" s="36" t="s">
        <v>122</v>
      </c>
      <c r="E54" s="38" t="s">
        <v>81</v>
      </c>
      <c r="F54" s="39" t="s">
        <v>61</v>
      </c>
      <c r="G54" s="39">
        <v>5</v>
      </c>
      <c r="H54" s="39">
        <v>4</v>
      </c>
      <c r="I54" s="38">
        <v>4047.8</v>
      </c>
      <c r="J54" s="38">
        <v>3791</v>
      </c>
      <c r="K54" s="38">
        <v>256.8</v>
      </c>
      <c r="L54" s="40">
        <v>156</v>
      </c>
      <c r="M54" s="41" t="e">
        <f t="shared" si="24"/>
        <v>#REF!</v>
      </c>
      <c r="N54" s="41"/>
      <c r="O54" s="41">
        <v>1255213.6100000001</v>
      </c>
      <c r="P54" s="41">
        <v>0</v>
      </c>
      <c r="Q54" s="41">
        <f t="shared" si="7"/>
        <v>507124.92600000004</v>
      </c>
      <c r="R54" s="41" t="e">
        <f t="shared" si="23"/>
        <v>#REF!</v>
      </c>
      <c r="S54" s="41" t="e">
        <f t="shared" si="21"/>
        <v>#REF!</v>
      </c>
      <c r="T54" s="38">
        <v>4828.24</v>
      </c>
      <c r="U54" s="38">
        <v>5482.03</v>
      </c>
      <c r="V54" s="39">
        <v>2025</v>
      </c>
      <c r="W54" s="43">
        <v>0</v>
      </c>
      <c r="X54" s="43">
        <f t="shared" si="22"/>
        <v>507124.92600000004</v>
      </c>
      <c r="Y54" s="43" t="e">
        <f>+(J54*11.55+K54*23.1)*12*30+[3]Лист1!$BC$125</f>
        <v>#REF!</v>
      </c>
      <c r="Z54" s="33"/>
      <c r="AA54" s="44">
        <f t="shared" si="25"/>
        <v>22190161.034437798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19543762.43</v>
      </c>
      <c r="AK54" s="43">
        <v>0</v>
      </c>
      <c r="AL54" s="43">
        <v>0</v>
      </c>
      <c r="AM54" s="43">
        <v>0</v>
      </c>
      <c r="AN54" s="43">
        <v>1997114.4927000001</v>
      </c>
      <c r="AO54" s="43">
        <v>221901.6103</v>
      </c>
      <c r="AP54" s="43">
        <v>427382.50143780001</v>
      </c>
      <c r="AQ54" s="5">
        <f t="shared" si="26"/>
        <v>1</v>
      </c>
      <c r="AS54" s="36">
        <f t="shared" si="31"/>
        <v>42</v>
      </c>
      <c r="AT54" s="36">
        <f t="shared" si="32"/>
        <v>42</v>
      </c>
      <c r="AU54" s="37" t="s">
        <v>72</v>
      </c>
      <c r="AV54" s="36" t="s">
        <v>122</v>
      </c>
      <c r="AW54" s="36"/>
      <c r="AX54" s="45" t="e">
        <f t="shared" si="27"/>
        <v>#REF!</v>
      </c>
      <c r="AY54" s="46">
        <v>22190161.030000001</v>
      </c>
      <c r="AZ54" s="46"/>
      <c r="BA54" s="46"/>
      <c r="BB54" s="46"/>
      <c r="BC54" s="46"/>
      <c r="BD54" s="46"/>
      <c r="BE54" s="45"/>
      <c r="BF54" s="45">
        <v>0</v>
      </c>
      <c r="BG54" s="46"/>
      <c r="BH54" s="46">
        <v>19543762.43</v>
      </c>
      <c r="BI54" s="46"/>
      <c r="BJ54" s="46"/>
      <c r="BK54" s="46"/>
      <c r="BL54" s="46">
        <v>1997114.49</v>
      </c>
      <c r="BM54" s="46">
        <v>221901.61</v>
      </c>
      <c r="BN54" s="46">
        <v>427382.5</v>
      </c>
      <c r="BO54" s="47">
        <f t="shared" si="28"/>
        <v>1</v>
      </c>
      <c r="BP54" s="48">
        <f>+AY54-'Приложение 2'!E54</f>
        <v>0</v>
      </c>
    </row>
    <row r="55" spans="1:68" ht="12.75" customHeight="1" x14ac:dyDescent="0.25">
      <c r="A55" s="36">
        <f t="shared" si="29"/>
        <v>43</v>
      </c>
      <c r="B55" s="36">
        <f t="shared" si="30"/>
        <v>43</v>
      </c>
      <c r="C55" s="37" t="s">
        <v>72</v>
      </c>
      <c r="D55" s="36" t="s">
        <v>123</v>
      </c>
      <c r="E55" s="38" t="s">
        <v>79</v>
      </c>
      <c r="F55" s="39" t="s">
        <v>61</v>
      </c>
      <c r="G55" s="39">
        <v>9</v>
      </c>
      <c r="H55" s="39">
        <v>2</v>
      </c>
      <c r="I55" s="38">
        <v>5733.2</v>
      </c>
      <c r="J55" s="38">
        <v>5606</v>
      </c>
      <c r="K55" s="38">
        <v>127.2</v>
      </c>
      <c r="L55" s="40">
        <v>222</v>
      </c>
      <c r="M55" s="41">
        <f t="shared" si="24"/>
        <v>5543373.7599999998</v>
      </c>
      <c r="N55" s="41"/>
      <c r="O55" s="41">
        <v>0</v>
      </c>
      <c r="P55" s="41">
        <v>0</v>
      </c>
      <c r="Q55" s="41">
        <f t="shared" si="7"/>
        <v>911490.8088</v>
      </c>
      <c r="R55" s="41">
        <f>+AY55-O55-Q55</f>
        <v>4631882.9512</v>
      </c>
      <c r="S55" s="41">
        <v>0</v>
      </c>
      <c r="T55" s="38">
        <v>842.12</v>
      </c>
      <c r="U55" s="38">
        <v>966.89</v>
      </c>
      <c r="V55" s="39">
        <v>2025</v>
      </c>
      <c r="W55" s="50">
        <v>0</v>
      </c>
      <c r="X55" s="43">
        <f>+(J55*15.35+K55*26.02)*12*0.85</f>
        <v>911490.8088</v>
      </c>
      <c r="Y55" s="50" t="e">
        <f>+(J55*15.35+K55*26.02)*12*30+[2]Лист1!$BC$50</f>
        <v>#REF!</v>
      </c>
      <c r="Z55" s="33"/>
      <c r="AA55" s="53">
        <f t="shared" si="25"/>
        <v>5543373.7489425</v>
      </c>
      <c r="AB55" s="43">
        <v>0</v>
      </c>
      <c r="AC55" s="43">
        <v>0</v>
      </c>
      <c r="AD55" s="43">
        <v>4828023.54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554337.375</v>
      </c>
      <c r="AO55" s="43">
        <v>55433.737500000003</v>
      </c>
      <c r="AP55" s="43">
        <v>105579.0964425</v>
      </c>
      <c r="AQ55" s="5">
        <f t="shared" si="26"/>
        <v>1</v>
      </c>
      <c r="AS55" s="36">
        <f t="shared" si="31"/>
        <v>43</v>
      </c>
      <c r="AT55" s="36">
        <f t="shared" si="32"/>
        <v>43</v>
      </c>
      <c r="AU55" s="37" t="s">
        <v>72</v>
      </c>
      <c r="AV55" s="36" t="s">
        <v>123</v>
      </c>
      <c r="AW55" s="36"/>
      <c r="AX55" s="45">
        <f t="shared" si="27"/>
        <v>0</v>
      </c>
      <c r="AY55" s="46">
        <v>5543373.7599999998</v>
      </c>
      <c r="AZ55" s="46"/>
      <c r="BA55" s="46"/>
      <c r="BB55" s="46">
        <v>4828023.54</v>
      </c>
      <c r="BC55" s="46"/>
      <c r="BD55" s="46"/>
      <c r="BE55" s="45"/>
      <c r="BF55" s="45">
        <v>0</v>
      </c>
      <c r="BG55" s="46"/>
      <c r="BH55" s="46"/>
      <c r="BI55" s="46"/>
      <c r="BJ55" s="46"/>
      <c r="BK55" s="46"/>
      <c r="BL55" s="46">
        <v>554337.38</v>
      </c>
      <c r="BM55" s="46">
        <v>55433.74</v>
      </c>
      <c r="BN55" s="46">
        <v>105579.1</v>
      </c>
      <c r="BO55" s="47">
        <f t="shared" si="28"/>
        <v>1</v>
      </c>
      <c r="BP55" s="48">
        <f>+AY55-'Приложение 2'!E55</f>
        <v>0</v>
      </c>
    </row>
    <row r="56" spans="1:68" ht="12.75" customHeight="1" x14ac:dyDescent="0.25">
      <c r="A56" s="36">
        <f t="shared" si="29"/>
        <v>44</v>
      </c>
      <c r="B56" s="36">
        <f t="shared" si="30"/>
        <v>44</v>
      </c>
      <c r="C56" s="37" t="s">
        <v>72</v>
      </c>
      <c r="D56" s="36" t="s">
        <v>124</v>
      </c>
      <c r="E56" s="38" t="s">
        <v>108</v>
      </c>
      <c r="F56" s="39" t="s">
        <v>61</v>
      </c>
      <c r="G56" s="39">
        <v>9</v>
      </c>
      <c r="H56" s="39">
        <v>3</v>
      </c>
      <c r="I56" s="38">
        <v>7116.5</v>
      </c>
      <c r="J56" s="38">
        <v>7116.5</v>
      </c>
      <c r="K56" s="38">
        <v>0</v>
      </c>
      <c r="L56" s="40">
        <v>291</v>
      </c>
      <c r="M56" s="41">
        <f t="shared" si="24"/>
        <v>29653815.02</v>
      </c>
      <c r="N56" s="41"/>
      <c r="O56" s="41">
        <v>0</v>
      </c>
      <c r="P56" s="41">
        <v>0</v>
      </c>
      <c r="Q56" s="41">
        <f t="shared" si="7"/>
        <v>1114230.4049999998</v>
      </c>
      <c r="R56" s="41">
        <f>+AY56-O56-Q56</f>
        <v>28539584.614999998</v>
      </c>
      <c r="S56" s="41">
        <v>0</v>
      </c>
      <c r="T56" s="38">
        <v>3691.82</v>
      </c>
      <c r="U56" s="38">
        <v>4166.91</v>
      </c>
      <c r="V56" s="39">
        <v>2025</v>
      </c>
      <c r="W56" s="50">
        <v>0</v>
      </c>
      <c r="X56" s="43">
        <f>+(J56*15.35+K56*26.02)*12*0.85</f>
        <v>1114230.4049999998</v>
      </c>
      <c r="Y56" s="50" t="e">
        <f>+(J56*15.35+K56*26.02)*12*30+[2]Лист1!$BC$51</f>
        <v>#REF!</v>
      </c>
      <c r="Z56" s="33"/>
      <c r="AA56" s="43">
        <f t="shared" si="25"/>
        <v>29653815.015788157</v>
      </c>
      <c r="AB56" s="43">
        <v>20279897.239999998</v>
      </c>
      <c r="AC56" s="43">
        <v>0</v>
      </c>
      <c r="AD56" s="43">
        <v>5992923.5899999999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2509922.6554</v>
      </c>
      <c r="AO56" s="43">
        <v>296538.15019999997</v>
      </c>
      <c r="AP56" s="43">
        <v>574533.38018815999</v>
      </c>
      <c r="AQ56" s="5">
        <f t="shared" si="26"/>
        <v>2</v>
      </c>
      <c r="AS56" s="36">
        <f t="shared" si="31"/>
        <v>44</v>
      </c>
      <c r="AT56" s="36">
        <f t="shared" si="32"/>
        <v>44</v>
      </c>
      <c r="AU56" s="37" t="s">
        <v>72</v>
      </c>
      <c r="AV56" s="36" t="s">
        <v>124</v>
      </c>
      <c r="AW56" s="36"/>
      <c r="AX56" s="45">
        <f t="shared" si="27"/>
        <v>0</v>
      </c>
      <c r="AY56" s="46">
        <v>29653815.02</v>
      </c>
      <c r="AZ56" s="46">
        <v>20279897.239999998</v>
      </c>
      <c r="BA56" s="46"/>
      <c r="BB56" s="46">
        <v>5992923.5899999999</v>
      </c>
      <c r="BC56" s="46"/>
      <c r="BD56" s="46"/>
      <c r="BE56" s="45"/>
      <c r="BF56" s="45">
        <v>0</v>
      </c>
      <c r="BG56" s="46"/>
      <c r="BH56" s="46"/>
      <c r="BI56" s="46"/>
      <c r="BJ56" s="46"/>
      <c r="BK56" s="46"/>
      <c r="BL56" s="46">
        <v>2509922.66</v>
      </c>
      <c r="BM56" s="46">
        <v>296538.15000000002</v>
      </c>
      <c r="BN56" s="46">
        <v>574533.38</v>
      </c>
      <c r="BO56" s="47">
        <f t="shared" si="28"/>
        <v>2</v>
      </c>
      <c r="BP56" s="48">
        <f>+AY56-'Приложение 2'!E56</f>
        <v>0</v>
      </c>
    </row>
    <row r="57" spans="1:68" ht="12.75" customHeight="1" x14ac:dyDescent="0.25">
      <c r="A57" s="36">
        <f t="shared" si="29"/>
        <v>45</v>
      </c>
      <c r="B57" s="36">
        <f t="shared" si="30"/>
        <v>45</v>
      </c>
      <c r="C57" s="37" t="s">
        <v>125</v>
      </c>
      <c r="D57" s="36" t="s">
        <v>126</v>
      </c>
      <c r="E57" s="38" t="s">
        <v>127</v>
      </c>
      <c r="F57" s="39" t="s">
        <v>61</v>
      </c>
      <c r="G57" s="39">
        <v>2</v>
      </c>
      <c r="H57" s="39">
        <v>2</v>
      </c>
      <c r="I57" s="38">
        <v>984.4</v>
      </c>
      <c r="J57" s="38">
        <v>984.4</v>
      </c>
      <c r="K57" s="38">
        <v>0</v>
      </c>
      <c r="L57" s="40">
        <v>43</v>
      </c>
      <c r="M57" s="41" t="e">
        <f t="shared" si="24"/>
        <v>#REF!</v>
      </c>
      <c r="N57" s="41"/>
      <c r="O57" s="41">
        <v>2758637.68</v>
      </c>
      <c r="P57" s="41">
        <v>0</v>
      </c>
      <c r="Q57" s="41">
        <f t="shared" si="7"/>
        <v>115972.16399999999</v>
      </c>
      <c r="R57" s="41" t="e">
        <f>IF(Y57&gt;0, Y57, 0)</f>
        <v>#REF!</v>
      </c>
      <c r="S57" s="41" t="e">
        <f>IF(Y57&gt;0, AY57-O57-P57-Q57-R57, 0)</f>
        <v>#REF!</v>
      </c>
      <c r="T57" s="38">
        <v>8114.69</v>
      </c>
      <c r="U57" s="38">
        <v>9317.01</v>
      </c>
      <c r="V57" s="39">
        <v>2025</v>
      </c>
      <c r="W57" s="50">
        <v>0</v>
      </c>
      <c r="X57" s="43">
        <f>+(J57*11.55+K57*23.1)*12*0.85</f>
        <v>115972.16399999999</v>
      </c>
      <c r="Y57" s="50" t="e">
        <f>+(J57*11.55+K57*23.1)*12*30+[2]Лист1!$BC$160</f>
        <v>#REF!</v>
      </c>
      <c r="Z57" s="33"/>
      <c r="AA57" s="43">
        <f t="shared" si="25"/>
        <v>9171664.6351334397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7988098</v>
      </c>
      <c r="AN57" s="43">
        <v>917166.46400000004</v>
      </c>
      <c r="AO57" s="43">
        <v>91716.646399999998</v>
      </c>
      <c r="AP57" s="43">
        <v>174683.52473343999</v>
      </c>
      <c r="AQ57" s="5">
        <f t="shared" si="26"/>
        <v>1</v>
      </c>
      <c r="AS57" s="36">
        <f t="shared" si="31"/>
        <v>45</v>
      </c>
      <c r="AT57" s="36">
        <f t="shared" si="32"/>
        <v>45</v>
      </c>
      <c r="AU57" s="37" t="s">
        <v>125</v>
      </c>
      <c r="AV57" s="36" t="s">
        <v>126</v>
      </c>
      <c r="AW57" s="36"/>
      <c r="AX57" s="45" t="e">
        <f t="shared" si="27"/>
        <v>#REF!</v>
      </c>
      <c r="AY57" s="46">
        <v>9171664.6300000008</v>
      </c>
      <c r="AZ57" s="46"/>
      <c r="BA57" s="46"/>
      <c r="BB57" s="46"/>
      <c r="BC57" s="46"/>
      <c r="BD57" s="46"/>
      <c r="BE57" s="45"/>
      <c r="BF57" s="45">
        <v>0</v>
      </c>
      <c r="BG57" s="46"/>
      <c r="BH57" s="46"/>
      <c r="BI57" s="46"/>
      <c r="BJ57" s="46"/>
      <c r="BK57" s="46">
        <v>7988098</v>
      </c>
      <c r="BL57" s="46">
        <v>917166.46</v>
      </c>
      <c r="BM57" s="46">
        <v>91716.65</v>
      </c>
      <c r="BN57" s="46">
        <v>174683.51999999999</v>
      </c>
      <c r="BO57" s="47">
        <f t="shared" si="28"/>
        <v>1</v>
      </c>
      <c r="BP57" s="48">
        <f>+AY57-'Приложение 2'!E57</f>
        <v>0</v>
      </c>
    </row>
    <row r="58" spans="1:68" ht="12.75" customHeight="1" x14ac:dyDescent="0.25">
      <c r="A58" s="36">
        <f t="shared" si="29"/>
        <v>46</v>
      </c>
      <c r="B58" s="36">
        <f t="shared" si="30"/>
        <v>46</v>
      </c>
      <c r="C58" s="37" t="s">
        <v>125</v>
      </c>
      <c r="D58" s="36" t="s">
        <v>128</v>
      </c>
      <c r="E58" s="38" t="s">
        <v>129</v>
      </c>
      <c r="F58" s="39" t="s">
        <v>61</v>
      </c>
      <c r="G58" s="39">
        <v>4</v>
      </c>
      <c r="H58" s="39">
        <v>4</v>
      </c>
      <c r="I58" s="38">
        <v>3460.4</v>
      </c>
      <c r="J58" s="38">
        <v>3460.4</v>
      </c>
      <c r="K58" s="38">
        <v>0</v>
      </c>
      <c r="L58" s="40">
        <v>76</v>
      </c>
      <c r="M58" s="41">
        <f t="shared" si="24"/>
        <v>2075098.07</v>
      </c>
      <c r="N58" s="41"/>
      <c r="O58" s="41">
        <v>0</v>
      </c>
      <c r="P58" s="41">
        <v>0</v>
      </c>
      <c r="Q58" s="41">
        <f>+AY58</f>
        <v>2075098.07</v>
      </c>
      <c r="R58" s="41">
        <v>0</v>
      </c>
      <c r="S58" s="41">
        <v>0</v>
      </c>
      <c r="T58" s="38">
        <v>404.92</v>
      </c>
      <c r="U58" s="38">
        <v>599.66999999999996</v>
      </c>
      <c r="V58" s="39">
        <v>2025</v>
      </c>
      <c r="W58" s="43">
        <v>2821982.99</v>
      </c>
      <c r="X58" s="43">
        <f>+(J58*11.55+K58*23.1)*12*0.85</f>
        <v>407669.72400000005</v>
      </c>
      <c r="Y58" s="43">
        <f>+(J58*11.55+K58*23.1)*12*30</f>
        <v>14388343.200000001</v>
      </c>
      <c r="Z58" s="33"/>
      <c r="AA58" s="43">
        <f t="shared" si="25"/>
        <v>2075098.06980162</v>
      </c>
      <c r="AB58" s="43">
        <v>0</v>
      </c>
      <c r="AC58" s="43">
        <v>0</v>
      </c>
      <c r="AD58" s="43">
        <v>0</v>
      </c>
      <c r="AE58" s="43">
        <v>0</v>
      </c>
      <c r="AF58" s="43">
        <v>1401176.77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622529.42099999997</v>
      </c>
      <c r="AO58" s="43">
        <v>20750.9807</v>
      </c>
      <c r="AP58" s="43">
        <v>30640.898101620001</v>
      </c>
      <c r="AQ58" s="5">
        <f t="shared" si="26"/>
        <v>1</v>
      </c>
      <c r="AS58" s="36">
        <f t="shared" si="31"/>
        <v>46</v>
      </c>
      <c r="AT58" s="36">
        <f t="shared" si="32"/>
        <v>46</v>
      </c>
      <c r="AU58" s="37" t="s">
        <v>125</v>
      </c>
      <c r="AV58" s="36" t="s">
        <v>128</v>
      </c>
      <c r="AW58" s="36"/>
      <c r="AX58" s="45">
        <f t="shared" si="27"/>
        <v>0</v>
      </c>
      <c r="AY58" s="46">
        <v>2075098.07</v>
      </c>
      <c r="AZ58" s="46"/>
      <c r="BA58" s="46"/>
      <c r="BB58" s="46"/>
      <c r="BC58" s="46"/>
      <c r="BD58" s="46">
        <v>1401176.77</v>
      </c>
      <c r="BE58" s="45"/>
      <c r="BF58" s="45">
        <v>0</v>
      </c>
      <c r="BG58" s="46"/>
      <c r="BH58" s="46"/>
      <c r="BI58" s="46"/>
      <c r="BJ58" s="46"/>
      <c r="BK58" s="46"/>
      <c r="BL58" s="46">
        <v>622529.42000000004</v>
      </c>
      <c r="BM58" s="46">
        <v>20750.98</v>
      </c>
      <c r="BN58" s="46">
        <v>30640.9</v>
      </c>
      <c r="BO58" s="47">
        <f t="shared" si="28"/>
        <v>1</v>
      </c>
      <c r="BP58" s="48">
        <f>+AY58-'Приложение 2'!E58</f>
        <v>0</v>
      </c>
    </row>
    <row r="59" spans="1:68" ht="12.75" customHeight="1" x14ac:dyDescent="0.25">
      <c r="A59" s="36">
        <f t="shared" si="29"/>
        <v>47</v>
      </c>
      <c r="B59" s="36">
        <f t="shared" si="30"/>
        <v>47</v>
      </c>
      <c r="C59" s="37" t="s">
        <v>125</v>
      </c>
      <c r="D59" s="36" t="s">
        <v>130</v>
      </c>
      <c r="E59" s="38" t="s">
        <v>108</v>
      </c>
      <c r="F59" s="39" t="s">
        <v>61</v>
      </c>
      <c r="G59" s="39">
        <v>2</v>
      </c>
      <c r="H59" s="39">
        <v>3</v>
      </c>
      <c r="I59" s="38">
        <v>901.9</v>
      </c>
      <c r="J59" s="38">
        <v>901.9</v>
      </c>
      <c r="K59" s="38">
        <v>0</v>
      </c>
      <c r="L59" s="40">
        <v>60</v>
      </c>
      <c r="M59" s="41">
        <f t="shared" si="24"/>
        <v>12095092.289999999</v>
      </c>
      <c r="N59" s="41"/>
      <c r="O59" s="41">
        <v>2401503.75</v>
      </c>
      <c r="P59" s="41">
        <v>0</v>
      </c>
      <c r="Q59" s="41">
        <f>+W59+X59</f>
        <v>586133.86900000006</v>
      </c>
      <c r="R59" s="41">
        <f>IF(Y59&gt;0, Y59, 0)</f>
        <v>3750100.1999999997</v>
      </c>
      <c r="S59" s="41">
        <f>IF(Y59&gt;0, AY59-O59-P59-Q59-R59, 0)</f>
        <v>5357354.470999999</v>
      </c>
      <c r="T59" s="38">
        <v>11760.21</v>
      </c>
      <c r="U59" s="38">
        <v>13410.68</v>
      </c>
      <c r="V59" s="39">
        <v>2025</v>
      </c>
      <c r="W59" s="43">
        <v>479881.03</v>
      </c>
      <c r="X59" s="43">
        <f>+(J59*11.55+K59*23.1)*12*0.85</f>
        <v>106252.83899999999</v>
      </c>
      <c r="Y59" s="43">
        <f>+(J59*11.55+K59*23.1)*12*30</f>
        <v>3750100.1999999997</v>
      </c>
      <c r="Z59" s="33"/>
      <c r="AA59" s="43">
        <f t="shared" si="25"/>
        <v>12095092.290910501</v>
      </c>
      <c r="AB59" s="43">
        <v>3287894.1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7318636.3200000003</v>
      </c>
      <c r="AN59" s="43">
        <v>1135667.6096000001</v>
      </c>
      <c r="AO59" s="43">
        <v>120950.92290000001</v>
      </c>
      <c r="AP59" s="43">
        <v>231943.3384105</v>
      </c>
      <c r="AQ59" s="5">
        <f t="shared" si="26"/>
        <v>2</v>
      </c>
      <c r="AS59" s="36">
        <f t="shared" si="31"/>
        <v>47</v>
      </c>
      <c r="AT59" s="36">
        <f t="shared" si="32"/>
        <v>47</v>
      </c>
      <c r="AU59" s="37" t="s">
        <v>125</v>
      </c>
      <c r="AV59" s="36" t="s">
        <v>130</v>
      </c>
      <c r="AW59" s="36"/>
      <c r="AX59" s="45">
        <f t="shared" si="27"/>
        <v>0</v>
      </c>
      <c r="AY59" s="46">
        <v>12095092.289999999</v>
      </c>
      <c r="AZ59" s="46">
        <v>3287894.1</v>
      </c>
      <c r="BA59" s="46"/>
      <c r="BB59" s="46"/>
      <c r="BC59" s="46"/>
      <c r="BD59" s="46"/>
      <c r="BE59" s="45"/>
      <c r="BF59" s="45">
        <v>0</v>
      </c>
      <c r="BG59" s="46"/>
      <c r="BH59" s="46"/>
      <c r="BI59" s="46"/>
      <c r="BJ59" s="46"/>
      <c r="BK59" s="46">
        <v>7318636.3200000003</v>
      </c>
      <c r="BL59" s="46">
        <v>1135667.6100000001</v>
      </c>
      <c r="BM59" s="46">
        <v>120950.92</v>
      </c>
      <c r="BN59" s="46">
        <v>231943.34</v>
      </c>
      <c r="BO59" s="47">
        <f t="shared" si="28"/>
        <v>2</v>
      </c>
      <c r="BP59" s="48">
        <f>+AY59-'Приложение 2'!E59</f>
        <v>0</v>
      </c>
    </row>
    <row r="60" spans="1:68" ht="12.75" customHeight="1" x14ac:dyDescent="0.25">
      <c r="A60" s="36">
        <f t="shared" si="29"/>
        <v>48</v>
      </c>
      <c r="B60" s="36">
        <f t="shared" si="30"/>
        <v>48</v>
      </c>
      <c r="C60" s="37" t="s">
        <v>125</v>
      </c>
      <c r="D60" s="36" t="s">
        <v>131</v>
      </c>
      <c r="E60" s="38" t="s">
        <v>132</v>
      </c>
      <c r="F60" s="39" t="s">
        <v>61</v>
      </c>
      <c r="G60" s="39">
        <v>9</v>
      </c>
      <c r="H60" s="39">
        <v>3</v>
      </c>
      <c r="I60" s="38">
        <v>7514.8</v>
      </c>
      <c r="J60" s="38">
        <v>7331.2</v>
      </c>
      <c r="K60" s="38">
        <v>183.6</v>
      </c>
      <c r="L60" s="40">
        <v>335</v>
      </c>
      <c r="M60" s="41">
        <f t="shared" si="24"/>
        <v>10774080</v>
      </c>
      <c r="N60" s="41"/>
      <c r="O60" s="41">
        <v>0</v>
      </c>
      <c r="P60" s="41">
        <v>0</v>
      </c>
      <c r="Q60" s="41">
        <f>+W60+X60</f>
        <v>8697321.6484000012</v>
      </c>
      <c r="R60" s="41">
        <f>+AY60-O60-Q60</f>
        <v>2076758.3515999988</v>
      </c>
      <c r="S60" s="41">
        <v>0</v>
      </c>
      <c r="T60" s="38">
        <v>1601.82</v>
      </c>
      <c r="U60" s="38">
        <v>1705.06</v>
      </c>
      <c r="V60" s="39">
        <v>2025</v>
      </c>
      <c r="W60" s="43">
        <v>7500747.4900000002</v>
      </c>
      <c r="X60" s="43">
        <f>+(J60*15.35+K60*26.02)*12*0.85</f>
        <v>1196574.1584000001</v>
      </c>
      <c r="Y60" s="43">
        <f>+(J60*15.35+K60*26.02)*12*30</f>
        <v>42232029.119999997</v>
      </c>
      <c r="Z60" s="33"/>
      <c r="AA60" s="43">
        <f t="shared" si="25"/>
        <v>12813150.003599999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12037390.65</v>
      </c>
      <c r="AJ60" s="43">
        <v>0</v>
      </c>
      <c r="AK60" s="43">
        <v>0</v>
      </c>
      <c r="AL60" s="43">
        <v>0</v>
      </c>
      <c r="AM60" s="43">
        <v>0</v>
      </c>
      <c r="AN60" s="43">
        <v>384394.5</v>
      </c>
      <c r="AO60" s="43">
        <v>128131.5</v>
      </c>
      <c r="AP60" s="43">
        <v>263233.35359999997</v>
      </c>
      <c r="AQ60" s="5">
        <f t="shared" si="26"/>
        <v>1</v>
      </c>
      <c r="AS60" s="36">
        <f t="shared" si="31"/>
        <v>48</v>
      </c>
      <c r="AT60" s="36">
        <f t="shared" si="32"/>
        <v>48</v>
      </c>
      <c r="AU60" s="37" t="s">
        <v>125</v>
      </c>
      <c r="AV60" s="36" t="s">
        <v>131</v>
      </c>
      <c r="AW60" s="36"/>
      <c r="AX60" s="45">
        <f t="shared" si="27"/>
        <v>0</v>
      </c>
      <c r="AY60" s="46">
        <v>10774080</v>
      </c>
      <c r="AZ60" s="46"/>
      <c r="BA60" s="46"/>
      <c r="BB60" s="46"/>
      <c r="BC60" s="46"/>
      <c r="BD60" s="46"/>
      <c r="BE60" s="45"/>
      <c r="BF60" s="45">
        <v>0</v>
      </c>
      <c r="BG60" s="46">
        <v>10121774.10048</v>
      </c>
      <c r="BH60" s="46"/>
      <c r="BI60" s="46"/>
      <c r="BJ60" s="46"/>
      <c r="BK60" s="46"/>
      <c r="BL60" s="46">
        <v>323222.40000000002</v>
      </c>
      <c r="BM60" s="46">
        <v>107740.8</v>
      </c>
      <c r="BN60" s="46">
        <v>221342.69951999999</v>
      </c>
      <c r="BO60" s="47">
        <f t="shared" si="28"/>
        <v>1</v>
      </c>
      <c r="BP60" s="48">
        <f>+AY60-'Приложение 2'!E60</f>
        <v>0</v>
      </c>
    </row>
    <row r="61" spans="1:68" ht="12.75" customHeight="1" x14ac:dyDescent="0.25">
      <c r="A61" s="36">
        <f t="shared" si="29"/>
        <v>49</v>
      </c>
      <c r="B61" s="36">
        <f t="shared" si="30"/>
        <v>49</v>
      </c>
      <c r="C61" s="37" t="s">
        <v>125</v>
      </c>
      <c r="D61" s="36" t="s">
        <v>133</v>
      </c>
      <c r="E61" s="38" t="s">
        <v>64</v>
      </c>
      <c r="F61" s="39" t="s">
        <v>61</v>
      </c>
      <c r="G61" s="39">
        <v>5</v>
      </c>
      <c r="H61" s="39">
        <v>4</v>
      </c>
      <c r="I61" s="38">
        <v>5204.7</v>
      </c>
      <c r="J61" s="38">
        <v>5021.8999999999996</v>
      </c>
      <c r="K61" s="38">
        <v>182.8</v>
      </c>
      <c r="L61" s="40">
        <v>208</v>
      </c>
      <c r="M61" s="41">
        <f t="shared" si="24"/>
        <v>3121102.45</v>
      </c>
      <c r="N61" s="41"/>
      <c r="O61" s="41">
        <v>0</v>
      </c>
      <c r="P61" s="41">
        <v>0</v>
      </c>
      <c r="Q61" s="41">
        <f>+AY61</f>
        <v>3121102.45</v>
      </c>
      <c r="R61" s="41">
        <v>0</v>
      </c>
      <c r="S61" s="41">
        <v>0</v>
      </c>
      <c r="T61" s="38">
        <v>404.92</v>
      </c>
      <c r="U61" s="38">
        <v>599.66999999999996</v>
      </c>
      <c r="V61" s="39">
        <v>2025</v>
      </c>
      <c r="W61" s="43">
        <v>4289817.01</v>
      </c>
      <c r="X61" s="43">
        <f>+(J61*11.55+K61*23.1)*12*0.85</f>
        <v>634701.375</v>
      </c>
      <c r="Y61" s="43">
        <f>+(J61*11.55+K61*23.1)*12*30</f>
        <v>22401225</v>
      </c>
      <c r="Z61" s="33"/>
      <c r="AA61" s="43">
        <f t="shared" si="25"/>
        <v>3121102.4482767</v>
      </c>
      <c r="AB61" s="43">
        <v>0</v>
      </c>
      <c r="AC61" s="43">
        <v>0</v>
      </c>
      <c r="AD61" s="43">
        <v>0</v>
      </c>
      <c r="AE61" s="43">
        <v>0</v>
      </c>
      <c r="AF61" s="43">
        <v>2107474.4900000002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3">
        <v>936330.73499999999</v>
      </c>
      <c r="AO61" s="43">
        <v>31211.0245</v>
      </c>
      <c r="AP61" s="43">
        <v>46086.198776700003</v>
      </c>
      <c r="AQ61" s="5">
        <f t="shared" si="26"/>
        <v>1</v>
      </c>
      <c r="AS61" s="36">
        <f t="shared" si="31"/>
        <v>49</v>
      </c>
      <c r="AT61" s="36">
        <f t="shared" si="32"/>
        <v>49</v>
      </c>
      <c r="AU61" s="37" t="s">
        <v>125</v>
      </c>
      <c r="AV61" s="36" t="s">
        <v>133</v>
      </c>
      <c r="AW61" s="36"/>
      <c r="AX61" s="45">
        <f t="shared" si="27"/>
        <v>0</v>
      </c>
      <c r="AY61" s="46">
        <v>3121102.45</v>
      </c>
      <c r="AZ61" s="46"/>
      <c r="BA61" s="46"/>
      <c r="BB61" s="46"/>
      <c r="BC61" s="46"/>
      <c r="BD61" s="46">
        <v>2107474.4900000002</v>
      </c>
      <c r="BE61" s="45"/>
      <c r="BF61" s="45">
        <v>0</v>
      </c>
      <c r="BG61" s="46"/>
      <c r="BH61" s="46"/>
      <c r="BI61" s="46"/>
      <c r="BJ61" s="46"/>
      <c r="BK61" s="46"/>
      <c r="BL61" s="46">
        <v>936330.74</v>
      </c>
      <c r="BM61" s="46">
        <v>31211.02</v>
      </c>
      <c r="BN61" s="46">
        <v>46086.2</v>
      </c>
      <c r="BO61" s="47">
        <f t="shared" si="28"/>
        <v>1</v>
      </c>
      <c r="BP61" s="48">
        <f>+AY61-'Приложение 2'!E61</f>
        <v>0</v>
      </c>
    </row>
    <row r="62" spans="1:68" ht="12.75" customHeight="1" x14ac:dyDescent="0.25">
      <c r="A62" s="36">
        <f t="shared" si="29"/>
        <v>50</v>
      </c>
      <c r="B62" s="36">
        <f t="shared" si="30"/>
        <v>50</v>
      </c>
      <c r="C62" s="37" t="s">
        <v>125</v>
      </c>
      <c r="D62" s="36" t="s">
        <v>134</v>
      </c>
      <c r="E62" s="38" t="s">
        <v>83</v>
      </c>
      <c r="F62" s="39" t="s">
        <v>61</v>
      </c>
      <c r="G62" s="39">
        <v>4</v>
      </c>
      <c r="H62" s="39">
        <v>4</v>
      </c>
      <c r="I62" s="38">
        <v>3437.1</v>
      </c>
      <c r="J62" s="38">
        <v>3437.1</v>
      </c>
      <c r="K62" s="38">
        <v>0</v>
      </c>
      <c r="L62" s="40">
        <v>147</v>
      </c>
      <c r="M62" s="41">
        <f t="shared" si="24"/>
        <v>84930534.780000001</v>
      </c>
      <c r="N62" s="41"/>
      <c r="O62" s="41">
        <v>2835106.36</v>
      </c>
      <c r="P62" s="41">
        <v>0</v>
      </c>
      <c r="Q62" s="41">
        <f>+W62+X62</f>
        <v>2721156.6710000001</v>
      </c>
      <c r="R62" s="41">
        <f>IF(Y62&gt;0, Y62, 0)</f>
        <v>14291461.800000001</v>
      </c>
      <c r="S62" s="41">
        <f t="shared" ref="S62:S69" si="33">IF(Y62&gt;0, AY62-O62-P62-Q62-R62, 0)</f>
        <v>65082809.949000001</v>
      </c>
      <c r="T62" s="38">
        <v>21491.65</v>
      </c>
      <c r="U62" s="38">
        <v>24709.94</v>
      </c>
      <c r="V62" s="39">
        <v>2025</v>
      </c>
      <c r="W62" s="43">
        <v>2316231.92</v>
      </c>
      <c r="X62" s="43">
        <f>+(J62*11.55+K62*23.1)*12*0.85</f>
        <v>404924.75100000005</v>
      </c>
      <c r="Y62" s="43">
        <f>+(J62*11.55+K62*23.1)*12*30</f>
        <v>14291461.800000001</v>
      </c>
      <c r="Z62" s="33"/>
      <c r="AA62" s="43">
        <f t="shared" si="25"/>
        <v>84930534.776636869</v>
      </c>
      <c r="AB62" s="43">
        <v>9759262.9600000009</v>
      </c>
      <c r="AC62" s="43">
        <v>3946614.42</v>
      </c>
      <c r="AD62" s="43">
        <v>4171849.57</v>
      </c>
      <c r="AE62" s="43">
        <v>3181046.78</v>
      </c>
      <c r="AF62" s="43">
        <v>1391742.19</v>
      </c>
      <c r="AG62" s="43">
        <v>0</v>
      </c>
      <c r="AH62" s="43">
        <v>0</v>
      </c>
      <c r="AI62" s="43">
        <v>0</v>
      </c>
      <c r="AJ62" s="43">
        <v>17841388.539999999</v>
      </c>
      <c r="AK62" s="43">
        <v>0</v>
      </c>
      <c r="AL62" s="43">
        <v>23585479.289999999</v>
      </c>
      <c r="AM62" s="43">
        <v>9991561.9000000004</v>
      </c>
      <c r="AN62" s="43">
        <v>8596919.5472999997</v>
      </c>
      <c r="AO62" s="43">
        <v>849305.34779999999</v>
      </c>
      <c r="AP62" s="43">
        <v>1615364.2315368601</v>
      </c>
      <c r="AQ62" s="5">
        <f t="shared" si="26"/>
        <v>8</v>
      </c>
      <c r="AS62" s="36">
        <f t="shared" si="31"/>
        <v>50</v>
      </c>
      <c r="AT62" s="36">
        <f t="shared" si="32"/>
        <v>50</v>
      </c>
      <c r="AU62" s="37" t="s">
        <v>125</v>
      </c>
      <c r="AV62" s="36" t="s">
        <v>134</v>
      </c>
      <c r="AW62" s="36"/>
      <c r="AX62" s="45">
        <f t="shared" si="27"/>
        <v>0</v>
      </c>
      <c r="AY62" s="46">
        <v>84930534.780000001</v>
      </c>
      <c r="AZ62" s="46">
        <v>9759262.9600000009</v>
      </c>
      <c r="BA62" s="46">
        <v>3946614.42</v>
      </c>
      <c r="BB62" s="46">
        <v>4171849.57</v>
      </c>
      <c r="BC62" s="46">
        <v>3181046.78</v>
      </c>
      <c r="BD62" s="46">
        <v>1391742.19</v>
      </c>
      <c r="BE62" s="45"/>
      <c r="BF62" s="45">
        <v>0</v>
      </c>
      <c r="BG62" s="46"/>
      <c r="BH62" s="46">
        <v>17841388.539999999</v>
      </c>
      <c r="BI62" s="46"/>
      <c r="BJ62" s="46">
        <v>23585479.289999999</v>
      </c>
      <c r="BK62" s="46">
        <v>9991561.9000000004</v>
      </c>
      <c r="BL62" s="46">
        <v>8596919.5500000007</v>
      </c>
      <c r="BM62" s="46">
        <v>849305.35</v>
      </c>
      <c r="BN62" s="46">
        <v>1615364.23</v>
      </c>
      <c r="BO62" s="47">
        <f t="shared" si="28"/>
        <v>8</v>
      </c>
      <c r="BP62" s="48">
        <f>+AY62-'Приложение 2'!E62</f>
        <v>0</v>
      </c>
    </row>
    <row r="63" spans="1:68" ht="12.75" customHeight="1" x14ac:dyDescent="0.25">
      <c r="A63" s="36">
        <f t="shared" si="29"/>
        <v>51</v>
      </c>
      <c r="B63" s="36">
        <f t="shared" si="30"/>
        <v>51</v>
      </c>
      <c r="C63" s="37" t="s">
        <v>125</v>
      </c>
      <c r="D63" s="36" t="s">
        <v>135</v>
      </c>
      <c r="E63" s="38" t="s">
        <v>127</v>
      </c>
      <c r="F63" s="39" t="s">
        <v>61</v>
      </c>
      <c r="G63" s="39">
        <v>5</v>
      </c>
      <c r="H63" s="39">
        <v>4</v>
      </c>
      <c r="I63" s="38">
        <v>4328.8999999999996</v>
      </c>
      <c r="J63" s="38">
        <v>4328.8999999999996</v>
      </c>
      <c r="K63" s="38">
        <v>0</v>
      </c>
      <c r="L63" s="40">
        <v>159</v>
      </c>
      <c r="M63" s="41" t="e">
        <f t="shared" si="24"/>
        <v>#REF!</v>
      </c>
      <c r="N63" s="41"/>
      <c r="O63" s="41">
        <v>2128497.15</v>
      </c>
      <c r="P63" s="41">
        <v>0</v>
      </c>
      <c r="Q63" s="41">
        <f>+W63+X63</f>
        <v>509987.70900000003</v>
      </c>
      <c r="R63" s="41" t="e">
        <f>IF(Y63&gt;0, Y63, 0)</f>
        <v>#REF!</v>
      </c>
      <c r="S63" s="41" t="e">
        <f t="shared" si="33"/>
        <v>#REF!</v>
      </c>
      <c r="T63" s="38">
        <v>15364.75</v>
      </c>
      <c r="U63" s="38">
        <v>17709.82</v>
      </c>
      <c r="V63" s="39">
        <v>2025</v>
      </c>
      <c r="W63" s="50">
        <v>0</v>
      </c>
      <c r="X63" s="43">
        <f>+(J63*11.55+K63*23.1)*12*0.85</f>
        <v>509987.70900000003</v>
      </c>
      <c r="Y63" s="50" t="e">
        <f>+(J63*11.55+K63*23.1)*12*30+[4]Лист1!$BC$269</f>
        <v>#REF!</v>
      </c>
      <c r="Z63" s="33"/>
      <c r="AA63" s="43">
        <f t="shared" si="25"/>
        <v>76664039.800963089</v>
      </c>
      <c r="AB63" s="43">
        <v>0</v>
      </c>
      <c r="AC63" s="43">
        <v>0</v>
      </c>
      <c r="AD63" s="43">
        <v>0</v>
      </c>
      <c r="AE63" s="43">
        <v>0</v>
      </c>
      <c r="AF63" s="43">
        <v>1752847.68</v>
      </c>
      <c r="AG63" s="43">
        <v>0</v>
      </c>
      <c r="AH63" s="43">
        <v>0</v>
      </c>
      <c r="AI63" s="43">
        <v>0</v>
      </c>
      <c r="AJ63" s="43">
        <v>22470567.300000001</v>
      </c>
      <c r="AK63" s="43">
        <v>0</v>
      </c>
      <c r="AL63" s="43">
        <v>29705036.600000001</v>
      </c>
      <c r="AM63" s="43">
        <v>12584001.720000001</v>
      </c>
      <c r="AN63" s="43">
        <v>7930453.4598000003</v>
      </c>
      <c r="AO63" s="43">
        <v>766640.39800000004</v>
      </c>
      <c r="AP63" s="43">
        <v>1454492.6431630801</v>
      </c>
      <c r="AQ63" s="5">
        <f t="shared" si="26"/>
        <v>4</v>
      </c>
      <c r="AS63" s="36">
        <f t="shared" si="31"/>
        <v>51</v>
      </c>
      <c r="AT63" s="36">
        <f t="shared" si="32"/>
        <v>51</v>
      </c>
      <c r="AU63" s="37" t="s">
        <v>125</v>
      </c>
      <c r="AV63" s="36" t="s">
        <v>135</v>
      </c>
      <c r="AW63" s="36"/>
      <c r="AX63" s="45" t="e">
        <f t="shared" si="27"/>
        <v>#REF!</v>
      </c>
      <c r="AY63" s="46">
        <v>76664039.799999997</v>
      </c>
      <c r="AZ63" s="46"/>
      <c r="BA63" s="46"/>
      <c r="BB63" s="46"/>
      <c r="BC63" s="46"/>
      <c r="BD63" s="46">
        <v>1752847.68</v>
      </c>
      <c r="BE63" s="45"/>
      <c r="BF63" s="45">
        <v>0</v>
      </c>
      <c r="BG63" s="46"/>
      <c r="BH63" s="46">
        <v>22470567.300000001</v>
      </c>
      <c r="BI63" s="46"/>
      <c r="BJ63" s="46">
        <v>29705036.600000001</v>
      </c>
      <c r="BK63" s="46">
        <v>12584001.720000001</v>
      </c>
      <c r="BL63" s="46">
        <v>7930453.46</v>
      </c>
      <c r="BM63" s="46">
        <v>766640.4</v>
      </c>
      <c r="BN63" s="46">
        <v>1454492.64</v>
      </c>
      <c r="BO63" s="47">
        <f t="shared" si="28"/>
        <v>4</v>
      </c>
      <c r="BP63" s="48">
        <f>+AY63-'Приложение 2'!E63</f>
        <v>0</v>
      </c>
    </row>
    <row r="64" spans="1:68" ht="12.75" customHeight="1" x14ac:dyDescent="0.25">
      <c r="A64" s="36">
        <f t="shared" si="29"/>
        <v>52</v>
      </c>
      <c r="B64" s="36">
        <f t="shared" si="30"/>
        <v>52</v>
      </c>
      <c r="C64" s="37" t="s">
        <v>125</v>
      </c>
      <c r="D64" s="36" t="s">
        <v>136</v>
      </c>
      <c r="E64" s="38" t="s">
        <v>137</v>
      </c>
      <c r="F64" s="39" t="s">
        <v>61</v>
      </c>
      <c r="G64" s="39">
        <v>1</v>
      </c>
      <c r="H64" s="39">
        <v>5</v>
      </c>
      <c r="I64" s="38">
        <v>672.9</v>
      </c>
      <c r="J64" s="38">
        <v>672.9</v>
      </c>
      <c r="K64" s="38">
        <v>0</v>
      </c>
      <c r="L64" s="40">
        <v>33</v>
      </c>
      <c r="M64" s="41" t="e">
        <f t="shared" si="24"/>
        <v>#REF!</v>
      </c>
      <c r="N64" s="41"/>
      <c r="O64" s="41">
        <v>5918373.2599999998</v>
      </c>
      <c r="P64" s="41">
        <v>0</v>
      </c>
      <c r="Q64" s="41">
        <f>+W64+X64</f>
        <v>79274.349000000002</v>
      </c>
      <c r="R64" s="41" t="e">
        <f>IF(Y64&gt;0, Y64, 0)</f>
        <v>#REF!</v>
      </c>
      <c r="S64" s="41" t="e">
        <f t="shared" si="33"/>
        <v>#REF!</v>
      </c>
      <c r="T64" s="54">
        <v>25415.13</v>
      </c>
      <c r="U64" s="54">
        <v>28989.94</v>
      </c>
      <c r="V64" s="39">
        <v>2025</v>
      </c>
      <c r="W64" s="43">
        <v>0</v>
      </c>
      <c r="X64" s="43">
        <f>+(J64*11.55+K64*23.1)*12*0.85</f>
        <v>79274.349000000002</v>
      </c>
      <c r="Y64" s="43" t="e">
        <f>+(J64*11.55+K64*23.1)*12*30+[3]Лист1!$BC$213</f>
        <v>#REF!</v>
      </c>
      <c r="Z64" s="43"/>
      <c r="AA64" s="43">
        <f t="shared" si="25"/>
        <v>19507330.64564668</v>
      </c>
      <c r="AB64" s="43">
        <v>2453070.12</v>
      </c>
      <c r="AC64" s="43">
        <v>1492660.54</v>
      </c>
      <c r="AD64" s="43">
        <v>0</v>
      </c>
      <c r="AE64" s="43">
        <v>599405.11</v>
      </c>
      <c r="AF64" s="43">
        <v>0</v>
      </c>
      <c r="AG64" s="43">
        <v>0</v>
      </c>
      <c r="AH64" s="43">
        <v>0</v>
      </c>
      <c r="AI64" s="43">
        <v>0</v>
      </c>
      <c r="AJ64" s="43">
        <v>7096331.1900000004</v>
      </c>
      <c r="AK64" s="43">
        <v>0</v>
      </c>
      <c r="AL64" s="43">
        <v>0</v>
      </c>
      <c r="AM64" s="43">
        <v>5460372.9699999997</v>
      </c>
      <c r="AN64" s="43">
        <v>1836434.8075000001</v>
      </c>
      <c r="AO64" s="43">
        <v>195073.3063</v>
      </c>
      <c r="AP64" s="43">
        <v>373982.60184667999</v>
      </c>
      <c r="AQ64" s="5">
        <f t="shared" si="26"/>
        <v>5</v>
      </c>
      <c r="AS64" s="36">
        <f t="shared" si="31"/>
        <v>52</v>
      </c>
      <c r="AT64" s="36">
        <f t="shared" si="32"/>
        <v>52</v>
      </c>
      <c r="AU64" s="37" t="s">
        <v>125</v>
      </c>
      <c r="AV64" s="36" t="s">
        <v>136</v>
      </c>
      <c r="AW64" s="36"/>
      <c r="AX64" s="45" t="e">
        <f t="shared" si="27"/>
        <v>#REF!</v>
      </c>
      <c r="AY64" s="46">
        <v>19507330.649999999</v>
      </c>
      <c r="AZ64" s="46">
        <v>2453070.12</v>
      </c>
      <c r="BA64" s="46">
        <v>1492660.54</v>
      </c>
      <c r="BB64" s="46"/>
      <c r="BC64" s="46">
        <v>599405.11</v>
      </c>
      <c r="BD64" s="46"/>
      <c r="BE64" s="45"/>
      <c r="BF64" s="45">
        <v>0</v>
      </c>
      <c r="BG64" s="46"/>
      <c r="BH64" s="46">
        <v>7096331.1900000004</v>
      </c>
      <c r="BI64" s="46"/>
      <c r="BJ64" s="46"/>
      <c r="BK64" s="46">
        <v>5460372.9699999997</v>
      </c>
      <c r="BL64" s="46">
        <v>1836434.81</v>
      </c>
      <c r="BM64" s="46">
        <v>195073.31</v>
      </c>
      <c r="BN64" s="46">
        <v>373982.6</v>
      </c>
      <c r="BO64" s="47">
        <f t="shared" si="28"/>
        <v>5</v>
      </c>
      <c r="BP64" s="48">
        <f>+AY64-'Приложение 2'!E64</f>
        <v>0</v>
      </c>
    </row>
    <row r="65" spans="1:68" ht="12.75" customHeight="1" x14ac:dyDescent="0.25">
      <c r="A65" s="36">
        <f t="shared" si="29"/>
        <v>53</v>
      </c>
      <c r="B65" s="36">
        <f t="shared" si="30"/>
        <v>53</v>
      </c>
      <c r="C65" s="37" t="s">
        <v>125</v>
      </c>
      <c r="D65" s="36" t="s">
        <v>138</v>
      </c>
      <c r="E65" s="55" t="s">
        <v>92</v>
      </c>
      <c r="F65" s="39" t="s">
        <v>61</v>
      </c>
      <c r="G65" s="39">
        <v>9</v>
      </c>
      <c r="H65" s="39">
        <v>1</v>
      </c>
      <c r="I65" s="38">
        <v>7939.1</v>
      </c>
      <c r="J65" s="38">
        <v>4311.8999999999996</v>
      </c>
      <c r="K65" s="38">
        <v>91.2</v>
      </c>
      <c r="L65" s="40">
        <v>226</v>
      </c>
      <c r="M65" s="41">
        <f t="shared" si="24"/>
        <v>1069515.9099999999</v>
      </c>
      <c r="N65" s="41"/>
      <c r="O65" s="41"/>
      <c r="P65" s="56"/>
      <c r="Q65" s="41">
        <f>+AY65</f>
        <v>1069515.9099999999</v>
      </c>
      <c r="R65" s="41"/>
      <c r="S65" s="41">
        <f t="shared" si="33"/>
        <v>0</v>
      </c>
      <c r="T65" s="57">
        <v>242.90066428556199</v>
      </c>
      <c r="U65" s="57">
        <v>242.90066428556199</v>
      </c>
      <c r="V65" s="39">
        <v>2025</v>
      </c>
      <c r="W65" s="43">
        <v>4282208.72</v>
      </c>
      <c r="X65" s="43">
        <f>+(J65*15.35+K65*26.02)*12*0.85</f>
        <v>699319.02779999992</v>
      </c>
      <c r="Y65" s="43">
        <f>+(J65*15.35+K65*26.02)*12*30</f>
        <v>24681848.039999999</v>
      </c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5"/>
      <c r="AS65" s="36"/>
      <c r="AT65" s="36"/>
      <c r="AU65" s="37" t="s">
        <v>125</v>
      </c>
      <c r="AV65" s="36" t="s">
        <v>138</v>
      </c>
      <c r="AW65" s="36"/>
      <c r="AX65" s="45">
        <f t="shared" si="27"/>
        <v>0</v>
      </c>
      <c r="AY65" s="46">
        <v>1069515.9099999999</v>
      </c>
      <c r="AZ65" s="46"/>
      <c r="BA65" s="46"/>
      <c r="BB65" s="46"/>
      <c r="BC65" s="46"/>
      <c r="BD65" s="58">
        <v>1043888.04</v>
      </c>
      <c r="BE65" s="45"/>
      <c r="BF65" s="45"/>
      <c r="BG65" s="46"/>
      <c r="BH65" s="46"/>
      <c r="BI65" s="46"/>
      <c r="BJ65" s="46"/>
      <c r="BK65" s="46"/>
      <c r="BL65" s="46"/>
      <c r="BM65" s="46"/>
      <c r="BN65" s="59">
        <v>25627.87</v>
      </c>
      <c r="BO65" s="47">
        <f t="shared" si="28"/>
        <v>1</v>
      </c>
      <c r="BP65" s="48">
        <f>+AY65-'Приложение 2'!E65</f>
        <v>0</v>
      </c>
    </row>
    <row r="66" spans="1:68" ht="12.75" customHeight="1" x14ac:dyDescent="0.25">
      <c r="A66" s="36">
        <f t="shared" si="29"/>
        <v>54</v>
      </c>
      <c r="B66" s="36">
        <f t="shared" si="30"/>
        <v>54</v>
      </c>
      <c r="C66" s="37" t="s">
        <v>125</v>
      </c>
      <c r="D66" s="36" t="s">
        <v>139</v>
      </c>
      <c r="E66" s="38" t="s">
        <v>98</v>
      </c>
      <c r="F66" s="39" t="s">
        <v>61</v>
      </c>
      <c r="G66" s="39">
        <v>9</v>
      </c>
      <c r="H66" s="39">
        <v>1</v>
      </c>
      <c r="I66" s="38">
        <v>7939.1</v>
      </c>
      <c r="J66" s="38">
        <v>4285</v>
      </c>
      <c r="K66" s="38">
        <v>172.8</v>
      </c>
      <c r="L66" s="40">
        <v>234</v>
      </c>
      <c r="M66" s="41">
        <f t="shared" si="24"/>
        <v>1137882.68</v>
      </c>
      <c r="N66" s="41"/>
      <c r="O66" s="41"/>
      <c r="P66" s="56"/>
      <c r="Q66" s="41">
        <f>+AY66</f>
        <v>1137882.68</v>
      </c>
      <c r="R66" s="41"/>
      <c r="S66" s="41">
        <f t="shared" si="33"/>
        <v>0</v>
      </c>
      <c r="T66" s="60">
        <v>255.256557142227</v>
      </c>
      <c r="U66" s="60">
        <v>255.256557142227</v>
      </c>
      <c r="V66" s="39">
        <v>2025</v>
      </c>
      <c r="W66" s="43">
        <v>4639665.29</v>
      </c>
      <c r="X66" s="43">
        <f>+(J66*15.35+K66*26.02)*12*0.85</f>
        <v>716764.26119999995</v>
      </c>
      <c r="Y66" s="43">
        <f>+(J66*15.35+K66*26.02)*12*30</f>
        <v>25297562.159999996</v>
      </c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5"/>
      <c r="AS66" s="36"/>
      <c r="AT66" s="36"/>
      <c r="AU66" s="37" t="s">
        <v>125</v>
      </c>
      <c r="AV66" s="36" t="s">
        <v>139</v>
      </c>
      <c r="AW66" s="36"/>
      <c r="AX66" s="45">
        <f t="shared" si="27"/>
        <v>0</v>
      </c>
      <c r="AY66" s="46">
        <v>1137882.68</v>
      </c>
      <c r="AZ66" s="46"/>
      <c r="BA66" s="46"/>
      <c r="BB66" s="46"/>
      <c r="BC66" s="46"/>
      <c r="BD66" s="61">
        <v>1112510.52</v>
      </c>
      <c r="BE66" s="45"/>
      <c r="BF66" s="45"/>
      <c r="BG66" s="46"/>
      <c r="BH66" s="46"/>
      <c r="BI66" s="46"/>
      <c r="BJ66" s="46"/>
      <c r="BK66" s="46"/>
      <c r="BL66" s="46"/>
      <c r="BM66" s="46"/>
      <c r="BN66" s="62">
        <v>25372.16</v>
      </c>
      <c r="BO66" s="47">
        <f t="shared" si="28"/>
        <v>1</v>
      </c>
      <c r="BP66" s="48">
        <f>+AY66-'Приложение 2'!E66</f>
        <v>0</v>
      </c>
    </row>
    <row r="67" spans="1:68" ht="12.75" customHeight="1" x14ac:dyDescent="0.25">
      <c r="A67" s="36">
        <f t="shared" si="29"/>
        <v>55</v>
      </c>
      <c r="B67" s="36">
        <f t="shared" si="30"/>
        <v>55</v>
      </c>
      <c r="C67" s="37" t="s">
        <v>125</v>
      </c>
      <c r="D67" s="36" t="s">
        <v>140</v>
      </c>
      <c r="E67" s="38" t="s">
        <v>141</v>
      </c>
      <c r="F67" s="39" t="s">
        <v>61</v>
      </c>
      <c r="G67" s="39">
        <v>5</v>
      </c>
      <c r="H67" s="39">
        <v>6</v>
      </c>
      <c r="I67" s="38">
        <v>4692.05</v>
      </c>
      <c r="J67" s="38">
        <v>4692.05</v>
      </c>
      <c r="K67" s="38">
        <v>0</v>
      </c>
      <c r="L67" s="40">
        <v>215</v>
      </c>
      <c r="M67" s="41" t="e">
        <f t="shared" si="24"/>
        <v>#REF!</v>
      </c>
      <c r="N67" s="41"/>
      <c r="O67" s="41">
        <v>5270047.3099999996</v>
      </c>
      <c r="P67" s="41">
        <v>0</v>
      </c>
      <c r="Q67" s="41">
        <f t="shared" ref="Q67:Q74" si="34">+W67+X67</f>
        <v>552770.41050000011</v>
      </c>
      <c r="R67" s="41" t="e">
        <f>IF(Y67&gt;0, Y67, 0)</f>
        <v>#REF!</v>
      </c>
      <c r="S67" s="41" t="e">
        <f t="shared" si="33"/>
        <v>#REF!</v>
      </c>
      <c r="T67" s="63">
        <v>6862.03</v>
      </c>
      <c r="U67" s="63">
        <v>7878.75</v>
      </c>
      <c r="V67" s="39">
        <v>2025</v>
      </c>
      <c r="W67" s="50">
        <v>0</v>
      </c>
      <c r="X67" s="43">
        <f t="shared" ref="X67:X75" si="35">+(J67*11.55+K67*23.1)*12*0.85</f>
        <v>552770.41050000011</v>
      </c>
      <c r="Y67" s="50" t="e">
        <f>+(J67*11.55+K67*23.1)*12*30+[2]Лист1!$BC$107</f>
        <v>#REF!</v>
      </c>
      <c r="Z67" s="33"/>
      <c r="AA67" s="43">
        <f>SUM(AB67:AP67)</f>
        <v>36967488.937751241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32196982.359999999</v>
      </c>
      <c r="AM67" s="43">
        <v>0</v>
      </c>
      <c r="AN67" s="43">
        <v>3696748.8939999999</v>
      </c>
      <c r="AO67" s="43">
        <v>369674.88939999999</v>
      </c>
      <c r="AP67" s="43">
        <v>704082.79435124004</v>
      </c>
      <c r="AQ67" s="5">
        <f>COUNTIF(AB67:AM67, "&gt;0")</f>
        <v>1</v>
      </c>
      <c r="AS67" s="36">
        <f>+AS64+1</f>
        <v>53</v>
      </c>
      <c r="AT67" s="36">
        <f>+AT64+1</f>
        <v>53</v>
      </c>
      <c r="AU67" s="37" t="s">
        <v>125</v>
      </c>
      <c r="AV67" s="36" t="s">
        <v>140</v>
      </c>
      <c r="AW67" s="36"/>
      <c r="AX67" s="45" t="e">
        <f t="shared" si="27"/>
        <v>#REF!</v>
      </c>
      <c r="AY67" s="46">
        <v>36967488.93</v>
      </c>
      <c r="AZ67" s="46"/>
      <c r="BA67" s="46"/>
      <c r="BB67" s="46"/>
      <c r="BC67" s="46"/>
      <c r="BD67" s="46"/>
      <c r="BE67" s="45"/>
      <c r="BF67" s="45">
        <v>0</v>
      </c>
      <c r="BG67" s="46"/>
      <c r="BH67" s="46"/>
      <c r="BI67" s="46"/>
      <c r="BJ67" s="46">
        <v>32196982.359999999</v>
      </c>
      <c r="BK67" s="46"/>
      <c r="BL67" s="46">
        <v>3696748.89</v>
      </c>
      <c r="BM67" s="46">
        <v>369674.89</v>
      </c>
      <c r="BN67" s="46">
        <v>704082.79</v>
      </c>
      <c r="BO67" s="47">
        <f t="shared" si="28"/>
        <v>1</v>
      </c>
      <c r="BP67" s="48">
        <f>+AY67-'Приложение 2'!E67</f>
        <v>0</v>
      </c>
    </row>
    <row r="68" spans="1:68" ht="12.75" customHeight="1" x14ac:dyDescent="0.25">
      <c r="A68" s="36">
        <f t="shared" si="29"/>
        <v>56</v>
      </c>
      <c r="B68" s="36">
        <f t="shared" si="30"/>
        <v>56</v>
      </c>
      <c r="C68" s="37" t="s">
        <v>125</v>
      </c>
      <c r="D68" s="36" t="s">
        <v>142</v>
      </c>
      <c r="E68" s="38" t="s">
        <v>69</v>
      </c>
      <c r="F68" s="39" t="s">
        <v>61</v>
      </c>
      <c r="G68" s="39">
        <v>5</v>
      </c>
      <c r="H68" s="39">
        <v>6</v>
      </c>
      <c r="I68" s="38">
        <v>5011.7</v>
      </c>
      <c r="J68" s="38">
        <v>4019.3</v>
      </c>
      <c r="K68" s="38">
        <v>992.4</v>
      </c>
      <c r="L68" s="40">
        <v>185</v>
      </c>
      <c r="M68" s="41">
        <f t="shared" si="24"/>
        <v>87316944.659999996</v>
      </c>
      <c r="N68" s="41"/>
      <c r="O68" s="41">
        <v>3678753.88</v>
      </c>
      <c r="P68" s="41">
        <v>0</v>
      </c>
      <c r="Q68" s="41">
        <f t="shared" si="34"/>
        <v>5441973.0609999998</v>
      </c>
      <c r="R68" s="41">
        <f>IF(Y68&gt;0, Y68, 0)</f>
        <v>24965047.800000004</v>
      </c>
      <c r="S68" s="41">
        <f t="shared" si="33"/>
        <v>53231169.918999992</v>
      </c>
      <c r="T68" s="38">
        <v>15087.05</v>
      </c>
      <c r="U68" s="38">
        <v>17422.62</v>
      </c>
      <c r="V68" s="39">
        <v>2025</v>
      </c>
      <c r="W68" s="43">
        <v>4734630.04</v>
      </c>
      <c r="X68" s="43">
        <f t="shared" si="35"/>
        <v>707343.02100000007</v>
      </c>
      <c r="Y68" s="43">
        <f>+(J68*11.55+K68*23.1)*12*30</f>
        <v>24965047.800000004</v>
      </c>
      <c r="Z68" s="43"/>
      <c r="AA68" s="43">
        <f>SUM(AB68:AP68)</f>
        <v>87316944.66196157</v>
      </c>
      <c r="AB68" s="43">
        <v>14230164.449999999</v>
      </c>
      <c r="AC68" s="43">
        <v>5754632.5300000003</v>
      </c>
      <c r="AD68" s="43">
        <v>0</v>
      </c>
      <c r="AE68" s="43">
        <v>4638343.99</v>
      </c>
      <c r="AF68" s="43">
        <v>2029325.4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34390429.880000003</v>
      </c>
      <c r="AM68" s="43">
        <v>14568883.880000001</v>
      </c>
      <c r="AN68" s="43">
        <v>9178518.5936999992</v>
      </c>
      <c r="AO68" s="43">
        <v>873169.44660000002</v>
      </c>
      <c r="AP68" s="43">
        <v>1653476.49166158</v>
      </c>
      <c r="AQ68" s="5">
        <f>COUNTIF(AB68:AM68, "&gt;0")</f>
        <v>6</v>
      </c>
      <c r="AS68" s="36">
        <f>+AS67+1</f>
        <v>54</v>
      </c>
      <c r="AT68" s="36">
        <f>+AT67+1</f>
        <v>54</v>
      </c>
      <c r="AU68" s="37" t="s">
        <v>125</v>
      </c>
      <c r="AV68" s="36" t="s">
        <v>142</v>
      </c>
      <c r="AW68" s="36"/>
      <c r="AX68" s="45">
        <f t="shared" si="27"/>
        <v>0</v>
      </c>
      <c r="AY68" s="46">
        <v>87316944.659999996</v>
      </c>
      <c r="AZ68" s="46">
        <v>14230164.449999999</v>
      </c>
      <c r="BA68" s="46">
        <v>5754632.5300000003</v>
      </c>
      <c r="BB68" s="46"/>
      <c r="BC68" s="46">
        <v>4638343.99</v>
      </c>
      <c r="BD68" s="46">
        <v>2029325.4</v>
      </c>
      <c r="BE68" s="45"/>
      <c r="BF68" s="45">
        <v>0</v>
      </c>
      <c r="BG68" s="46"/>
      <c r="BH68" s="46"/>
      <c r="BI68" s="46"/>
      <c r="BJ68" s="46">
        <v>34390429.880000003</v>
      </c>
      <c r="BK68" s="46">
        <v>14568883.880000001</v>
      </c>
      <c r="BL68" s="46">
        <v>9178518.5899999999</v>
      </c>
      <c r="BM68" s="46">
        <v>873169.45</v>
      </c>
      <c r="BN68" s="46">
        <v>1653476.49</v>
      </c>
      <c r="BO68" s="47">
        <f t="shared" si="28"/>
        <v>6</v>
      </c>
      <c r="BP68" s="48">
        <f>+AY68-'Приложение 2'!E68</f>
        <v>0</v>
      </c>
    </row>
    <row r="69" spans="1:68" ht="12.75" customHeight="1" x14ac:dyDescent="0.25">
      <c r="A69" s="36">
        <f t="shared" si="29"/>
        <v>57</v>
      </c>
      <c r="B69" s="36">
        <f t="shared" si="30"/>
        <v>57</v>
      </c>
      <c r="C69" s="37" t="s">
        <v>125</v>
      </c>
      <c r="D69" s="36" t="s">
        <v>143</v>
      </c>
      <c r="E69" s="38" t="s">
        <v>144</v>
      </c>
      <c r="F69" s="39" t="s">
        <v>61</v>
      </c>
      <c r="G69" s="39">
        <v>4</v>
      </c>
      <c r="H69" s="39">
        <v>4</v>
      </c>
      <c r="I69" s="38">
        <v>2735</v>
      </c>
      <c r="J69" s="38">
        <v>2484.4</v>
      </c>
      <c r="K69" s="38">
        <v>250.6</v>
      </c>
      <c r="L69" s="40">
        <v>122</v>
      </c>
      <c r="M69" s="41" t="e">
        <f t="shared" si="24"/>
        <v>#REF!</v>
      </c>
      <c r="N69" s="41"/>
      <c r="O69" s="41">
        <v>3067642.45</v>
      </c>
      <c r="P69" s="41">
        <v>0</v>
      </c>
      <c r="Q69" s="41">
        <f t="shared" si="34"/>
        <v>351733.53600000008</v>
      </c>
      <c r="R69" s="41" t="e">
        <f>IF(Y69&gt;0, Y69, 0)</f>
        <v>#REF!</v>
      </c>
      <c r="S69" s="41" t="e">
        <f t="shared" si="33"/>
        <v>#REF!</v>
      </c>
      <c r="T69" s="38">
        <v>6862.03</v>
      </c>
      <c r="U69" s="38">
        <v>7878.75</v>
      </c>
      <c r="V69" s="39">
        <v>2025</v>
      </c>
      <c r="W69" s="43">
        <v>0</v>
      </c>
      <c r="X69" s="43">
        <f t="shared" si="35"/>
        <v>351733.53600000008</v>
      </c>
      <c r="Y69" s="43" t="e">
        <f>+(J69*11.55+K69*23.1)*12*30+[2]Лист1!$BC$105</f>
        <v>#REF!</v>
      </c>
      <c r="Z69" s="43"/>
      <c r="AA69" s="43">
        <f>SUM(AB69:AP69)</f>
        <v>21548381.2467875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18767648.84</v>
      </c>
      <c r="AM69" s="43">
        <v>0</v>
      </c>
      <c r="AN69" s="43">
        <v>2154838.125</v>
      </c>
      <c r="AO69" s="43">
        <v>215483.8125</v>
      </c>
      <c r="AP69" s="43">
        <v>410410.46928750002</v>
      </c>
      <c r="AQ69" s="5">
        <f>COUNTIF(AB69:AM69, "&gt;0")</f>
        <v>1</v>
      </c>
      <c r="AS69" s="36">
        <f>+AS68+1</f>
        <v>55</v>
      </c>
      <c r="AT69" s="36">
        <f>+AT68+1</f>
        <v>55</v>
      </c>
      <c r="AU69" s="37" t="s">
        <v>125</v>
      </c>
      <c r="AV69" s="36" t="s">
        <v>143</v>
      </c>
      <c r="AW69" s="36"/>
      <c r="AX69" s="45" t="e">
        <f t="shared" si="27"/>
        <v>#REF!</v>
      </c>
      <c r="AY69" s="46">
        <v>21548381.25</v>
      </c>
      <c r="AZ69" s="46"/>
      <c r="BA69" s="46"/>
      <c r="BB69" s="46"/>
      <c r="BC69" s="46"/>
      <c r="BD69" s="46"/>
      <c r="BE69" s="45"/>
      <c r="BF69" s="45">
        <v>0</v>
      </c>
      <c r="BG69" s="46"/>
      <c r="BH69" s="46"/>
      <c r="BI69" s="46"/>
      <c r="BJ69" s="46">
        <v>18767648.84</v>
      </c>
      <c r="BK69" s="46"/>
      <c r="BL69" s="46">
        <v>2154838.13</v>
      </c>
      <c r="BM69" s="46">
        <v>215483.81</v>
      </c>
      <c r="BN69" s="46">
        <v>410410.47</v>
      </c>
      <c r="BO69" s="47">
        <f t="shared" si="28"/>
        <v>1</v>
      </c>
      <c r="BP69" s="48">
        <f>+AY69-'Приложение 2'!E69</f>
        <v>0</v>
      </c>
    </row>
    <row r="70" spans="1:68" ht="12.75" customHeight="1" x14ac:dyDescent="0.25">
      <c r="A70" s="36">
        <f t="shared" si="29"/>
        <v>58</v>
      </c>
      <c r="B70" s="36">
        <f t="shared" si="30"/>
        <v>58</v>
      </c>
      <c r="C70" s="37" t="s">
        <v>125</v>
      </c>
      <c r="D70" s="36" t="s">
        <v>145</v>
      </c>
      <c r="E70" s="40">
        <v>1971</v>
      </c>
      <c r="F70" s="39" t="s">
        <v>61</v>
      </c>
      <c r="G70" s="39">
        <v>5</v>
      </c>
      <c r="H70" s="39">
        <v>4</v>
      </c>
      <c r="I70" s="64">
        <v>4021.68</v>
      </c>
      <c r="J70" s="64">
        <v>3212.2</v>
      </c>
      <c r="K70" s="64">
        <v>201.5</v>
      </c>
      <c r="L70" s="40">
        <v>152</v>
      </c>
      <c r="M70" s="41">
        <f t="shared" si="24"/>
        <v>13669850.07</v>
      </c>
      <c r="N70" s="41"/>
      <c r="O70" s="41"/>
      <c r="P70" s="41"/>
      <c r="Q70" s="41">
        <f t="shared" si="34"/>
        <v>425906.71200000006</v>
      </c>
      <c r="R70" s="41">
        <f>+AY70-O70-Q70</f>
        <v>13243943.358000001</v>
      </c>
      <c r="S70" s="41">
        <v>0</v>
      </c>
      <c r="T70" s="38">
        <v>2065.7701003638399</v>
      </c>
      <c r="U70" s="38">
        <v>1274.2830200640001</v>
      </c>
      <c r="V70" s="39">
        <v>2025</v>
      </c>
      <c r="W70" s="43">
        <v>0</v>
      </c>
      <c r="X70" s="43">
        <f t="shared" si="35"/>
        <v>425906.71200000006</v>
      </c>
      <c r="Y70" s="43" t="e">
        <f>+(J70*11.55+K70*23.1)*12*30+[3]Лист1!$BC$228</f>
        <v>#REF!</v>
      </c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5"/>
      <c r="AS70" s="36"/>
      <c r="AT70" s="36"/>
      <c r="AU70" s="37" t="s">
        <v>125</v>
      </c>
      <c r="AV70" s="36" t="s">
        <v>145</v>
      </c>
      <c r="AW70" s="36"/>
      <c r="AX70" s="45">
        <f t="shared" si="27"/>
        <v>0</v>
      </c>
      <c r="AY70" s="46">
        <v>13669850.07</v>
      </c>
      <c r="AZ70" s="65">
        <v>8643306.5299999993</v>
      </c>
      <c r="BA70" s="61">
        <v>3051788.92</v>
      </c>
      <c r="BB70" s="46"/>
      <c r="BC70" s="46"/>
      <c r="BD70" s="46"/>
      <c r="BE70" s="45"/>
      <c r="BF70" s="65">
        <v>312733.52</v>
      </c>
      <c r="BG70" s="46"/>
      <c r="BH70" s="46"/>
      <c r="BI70" s="46"/>
      <c r="BJ70" s="46"/>
      <c r="BK70" s="46"/>
      <c r="BL70" s="46">
        <v>884407.15</v>
      </c>
      <c r="BM70" s="46">
        <v>16000</v>
      </c>
      <c r="BN70" s="46">
        <v>761613.95</v>
      </c>
      <c r="BO70" s="47">
        <f t="shared" si="28"/>
        <v>3</v>
      </c>
      <c r="BP70" s="48">
        <f>+AY70-'Приложение 2'!E70</f>
        <v>0</v>
      </c>
    </row>
    <row r="71" spans="1:68" ht="12.75" customHeight="1" x14ac:dyDescent="0.25">
      <c r="A71" s="36">
        <f t="shared" si="29"/>
        <v>59</v>
      </c>
      <c r="B71" s="36">
        <f t="shared" si="30"/>
        <v>59</v>
      </c>
      <c r="C71" s="37" t="s">
        <v>125</v>
      </c>
      <c r="D71" s="36" t="s">
        <v>146</v>
      </c>
      <c r="E71" s="38" t="s">
        <v>147</v>
      </c>
      <c r="F71" s="39" t="s">
        <v>61</v>
      </c>
      <c r="G71" s="39">
        <v>5</v>
      </c>
      <c r="H71" s="39">
        <v>2</v>
      </c>
      <c r="I71" s="38">
        <v>1596.4</v>
      </c>
      <c r="J71" s="38">
        <v>1596.4</v>
      </c>
      <c r="K71" s="38">
        <v>0</v>
      </c>
      <c r="L71" s="40">
        <v>61</v>
      </c>
      <c r="M71" s="41">
        <f t="shared" si="24"/>
        <v>13534949.690000001</v>
      </c>
      <c r="N71" s="41"/>
      <c r="O71" s="41">
        <v>1931600.2</v>
      </c>
      <c r="P71" s="41">
        <v>0</v>
      </c>
      <c r="Q71" s="41">
        <f t="shared" si="34"/>
        <v>408687.95400000003</v>
      </c>
      <c r="R71" s="41">
        <f>IF(Y71&gt;0, Y71, 0)</f>
        <v>6637831.2000000011</v>
      </c>
      <c r="S71" s="41">
        <f>IF(Y71&gt;0, AY71-O71-P71-Q71-R71, 0)</f>
        <v>4556830.3359999992</v>
      </c>
      <c r="T71" s="38">
        <v>7266.95</v>
      </c>
      <c r="U71" s="38">
        <v>8478.42</v>
      </c>
      <c r="V71" s="39">
        <v>2025</v>
      </c>
      <c r="W71" s="43">
        <v>220616.07</v>
      </c>
      <c r="X71" s="43">
        <f t="shared" si="35"/>
        <v>188071.88400000002</v>
      </c>
      <c r="Y71" s="43">
        <f>+(J71*11.55+K71*23.1)*12*30</f>
        <v>6637831.2000000011</v>
      </c>
      <c r="Z71" s="43"/>
      <c r="AA71" s="43">
        <f t="shared" ref="AA71:AA94" si="36">SUM(AB71:AP71)</f>
        <v>13534949.685242541</v>
      </c>
      <c r="AB71" s="43">
        <v>0</v>
      </c>
      <c r="AC71" s="43">
        <v>0</v>
      </c>
      <c r="AD71" s="43">
        <v>0</v>
      </c>
      <c r="AE71" s="43">
        <v>0</v>
      </c>
      <c r="AF71" s="43">
        <v>646410.41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10954542.82</v>
      </c>
      <c r="AM71" s="43">
        <v>0</v>
      </c>
      <c r="AN71" s="43">
        <v>1544957.6070000001</v>
      </c>
      <c r="AO71" s="43">
        <v>135349.4969</v>
      </c>
      <c r="AP71" s="43">
        <v>253689.35134254</v>
      </c>
      <c r="AQ71" s="5">
        <f t="shared" ref="AQ71:AQ94" si="37">COUNTIF(AB71:AM71, "&gt;0")</f>
        <v>2</v>
      </c>
      <c r="AS71" s="36">
        <f>+AS69+1</f>
        <v>56</v>
      </c>
      <c r="AT71" s="36">
        <f>+AT69+1</f>
        <v>56</v>
      </c>
      <c r="AU71" s="37" t="s">
        <v>125</v>
      </c>
      <c r="AV71" s="36" t="s">
        <v>146</v>
      </c>
      <c r="AW71" s="36"/>
      <c r="AX71" s="45">
        <f t="shared" si="27"/>
        <v>0</v>
      </c>
      <c r="AY71" s="46">
        <v>13534949.689999999</v>
      </c>
      <c r="AZ71" s="46"/>
      <c r="BA71" s="46"/>
      <c r="BB71" s="46"/>
      <c r="BC71" s="46"/>
      <c r="BD71" s="46">
        <v>646410.41</v>
      </c>
      <c r="BE71" s="45"/>
      <c r="BF71" s="45">
        <v>0</v>
      </c>
      <c r="BG71" s="46"/>
      <c r="BH71" s="46"/>
      <c r="BI71" s="46"/>
      <c r="BJ71" s="46">
        <v>10954542.82</v>
      </c>
      <c r="BK71" s="46"/>
      <c r="BL71" s="46">
        <v>1544957.61</v>
      </c>
      <c r="BM71" s="46">
        <v>135349.5</v>
      </c>
      <c r="BN71" s="46">
        <v>253689.35</v>
      </c>
      <c r="BO71" s="47">
        <f t="shared" si="28"/>
        <v>2</v>
      </c>
      <c r="BP71" s="48">
        <f>+AY71-'Приложение 2'!E71</f>
        <v>0</v>
      </c>
    </row>
    <row r="72" spans="1:68" ht="12.75" customHeight="1" x14ac:dyDescent="0.25">
      <c r="A72" s="36">
        <f t="shared" si="29"/>
        <v>60</v>
      </c>
      <c r="B72" s="36">
        <f t="shared" si="30"/>
        <v>60</v>
      </c>
      <c r="C72" s="37" t="s">
        <v>125</v>
      </c>
      <c r="D72" s="36" t="s">
        <v>148</v>
      </c>
      <c r="E72" s="38" t="s">
        <v>149</v>
      </c>
      <c r="F72" s="39" t="s">
        <v>61</v>
      </c>
      <c r="G72" s="39">
        <v>4</v>
      </c>
      <c r="H72" s="39">
        <v>6</v>
      </c>
      <c r="I72" s="38">
        <v>4964.7</v>
      </c>
      <c r="J72" s="38">
        <v>4964.7</v>
      </c>
      <c r="K72" s="38">
        <v>0</v>
      </c>
      <c r="L72" s="40">
        <v>207</v>
      </c>
      <c r="M72" s="41">
        <f t="shared" si="24"/>
        <v>2977181.65</v>
      </c>
      <c r="N72" s="41"/>
      <c r="O72" s="41">
        <v>651040.82999999996</v>
      </c>
      <c r="P72" s="41">
        <v>0</v>
      </c>
      <c r="Q72" s="41">
        <f t="shared" si="34"/>
        <v>584891.30700000003</v>
      </c>
      <c r="R72" s="41">
        <f>+AY72-O72-Q72</f>
        <v>1741249.5129999998</v>
      </c>
      <c r="S72" s="41">
        <v>0</v>
      </c>
      <c r="T72" s="38">
        <v>404.92</v>
      </c>
      <c r="U72" s="38">
        <v>599.66999999999996</v>
      </c>
      <c r="V72" s="39">
        <v>2025</v>
      </c>
      <c r="W72" s="43">
        <v>0</v>
      </c>
      <c r="X72" s="43">
        <f t="shared" si="35"/>
        <v>584891.30700000003</v>
      </c>
      <c r="Y72" s="43" t="e">
        <f>+(J72*11.55+K72*23.1)*12*30+[3]Лист1!$BC$229</f>
        <v>#REF!</v>
      </c>
      <c r="Z72" s="43"/>
      <c r="AA72" s="43">
        <f t="shared" si="36"/>
        <v>2977181.6457439004</v>
      </c>
      <c r="AB72" s="43">
        <v>0</v>
      </c>
      <c r="AC72" s="43">
        <v>0</v>
      </c>
      <c r="AD72" s="43">
        <v>0</v>
      </c>
      <c r="AE72" s="43">
        <v>0</v>
      </c>
      <c r="AF72" s="43">
        <v>2010294.27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893154.495</v>
      </c>
      <c r="AO72" s="43">
        <v>29771.816500000001</v>
      </c>
      <c r="AP72" s="43">
        <v>43961.0642439</v>
      </c>
      <c r="AQ72" s="5">
        <f t="shared" si="37"/>
        <v>1</v>
      </c>
      <c r="AS72" s="36">
        <f t="shared" ref="AS72:AS94" si="38">+AS71+1</f>
        <v>57</v>
      </c>
      <c r="AT72" s="36">
        <f t="shared" ref="AT72:AT94" si="39">+AT71+1</f>
        <v>57</v>
      </c>
      <c r="AU72" s="37" t="s">
        <v>125</v>
      </c>
      <c r="AV72" s="36" t="s">
        <v>148</v>
      </c>
      <c r="AW72" s="36"/>
      <c r="AX72" s="45">
        <f t="shared" si="27"/>
        <v>0</v>
      </c>
      <c r="AY72" s="46">
        <v>2977181.65</v>
      </c>
      <c r="AZ72" s="46"/>
      <c r="BA72" s="46"/>
      <c r="BB72" s="46"/>
      <c r="BC72" s="46"/>
      <c r="BD72" s="46">
        <v>2010294.27</v>
      </c>
      <c r="BE72" s="45"/>
      <c r="BF72" s="45">
        <v>0</v>
      </c>
      <c r="BG72" s="46"/>
      <c r="BH72" s="46"/>
      <c r="BI72" s="46"/>
      <c r="BJ72" s="46"/>
      <c r="BK72" s="46"/>
      <c r="BL72" s="46">
        <v>893154.5</v>
      </c>
      <c r="BM72" s="46">
        <v>29771.82</v>
      </c>
      <c r="BN72" s="46">
        <v>43961.06</v>
      </c>
      <c r="BO72" s="47">
        <f t="shared" si="28"/>
        <v>1</v>
      </c>
      <c r="BP72" s="48">
        <f>+AY72-'Приложение 2'!E72</f>
        <v>0</v>
      </c>
    </row>
    <row r="73" spans="1:68" ht="12.75" customHeight="1" x14ac:dyDescent="0.25">
      <c r="A73" s="36">
        <f t="shared" si="29"/>
        <v>61</v>
      </c>
      <c r="B73" s="36">
        <f t="shared" si="30"/>
        <v>61</v>
      </c>
      <c r="C73" s="37" t="s">
        <v>125</v>
      </c>
      <c r="D73" s="36" t="s">
        <v>150</v>
      </c>
      <c r="E73" s="38" t="s">
        <v>69</v>
      </c>
      <c r="F73" s="39" t="s">
        <v>61</v>
      </c>
      <c r="G73" s="39">
        <v>4</v>
      </c>
      <c r="H73" s="39">
        <v>4</v>
      </c>
      <c r="I73" s="38">
        <v>3415.9</v>
      </c>
      <c r="J73" s="38">
        <v>3415.9</v>
      </c>
      <c r="K73" s="38">
        <v>0</v>
      </c>
      <c r="L73" s="40">
        <v>110</v>
      </c>
      <c r="M73" s="41">
        <f t="shared" si="24"/>
        <v>25960122.649999999</v>
      </c>
      <c r="N73" s="41"/>
      <c r="O73" s="41">
        <v>3232653.45</v>
      </c>
      <c r="P73" s="41">
        <v>0</v>
      </c>
      <c r="Q73" s="41">
        <f t="shared" si="34"/>
        <v>2748153.2289999998</v>
      </c>
      <c r="R73" s="41">
        <f>IF(Y73&gt;0, Y73, 0)</f>
        <v>14203312.200000001</v>
      </c>
      <c r="S73" s="41">
        <f>IF(Y73&gt;0, AY73-O73-P73-Q73-R73, 0)</f>
        <v>5776003.7709999997</v>
      </c>
      <c r="T73" s="38">
        <v>6531.82</v>
      </c>
      <c r="U73" s="38">
        <v>7599.79</v>
      </c>
      <c r="V73" s="39">
        <v>2025</v>
      </c>
      <c r="W73" s="43">
        <v>2345726.0499999998</v>
      </c>
      <c r="X73" s="43">
        <f t="shared" si="35"/>
        <v>402427.179</v>
      </c>
      <c r="Y73" s="43">
        <f>+(J73*11.55+K73*23.1)*12*30</f>
        <v>14203312.200000001</v>
      </c>
      <c r="Z73" s="43"/>
      <c r="AA73" s="43">
        <f t="shared" si="36"/>
        <v>25960122.650296297</v>
      </c>
      <c r="AB73" s="43">
        <v>9699067.9299999997</v>
      </c>
      <c r="AC73" s="43">
        <v>3922271.73</v>
      </c>
      <c r="AD73" s="43">
        <v>4146117.64</v>
      </c>
      <c r="AE73" s="43">
        <v>3161426.11</v>
      </c>
      <c r="AF73" s="43">
        <v>1383157.93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2900560.9289000002</v>
      </c>
      <c r="AO73" s="43">
        <v>259601.22659999999</v>
      </c>
      <c r="AP73" s="43">
        <v>487919.15479629999</v>
      </c>
      <c r="AQ73" s="5">
        <f t="shared" si="37"/>
        <v>5</v>
      </c>
      <c r="AS73" s="36">
        <f t="shared" si="38"/>
        <v>58</v>
      </c>
      <c r="AT73" s="36">
        <f t="shared" si="39"/>
        <v>58</v>
      </c>
      <c r="AU73" s="37" t="s">
        <v>125</v>
      </c>
      <c r="AV73" s="36" t="s">
        <v>150</v>
      </c>
      <c r="AW73" s="36"/>
      <c r="AX73" s="45">
        <f t="shared" si="27"/>
        <v>0</v>
      </c>
      <c r="AY73" s="46">
        <v>25960122.649999999</v>
      </c>
      <c r="AZ73" s="46">
        <v>9699067.9299999997</v>
      </c>
      <c r="BA73" s="46">
        <v>3922271.73</v>
      </c>
      <c r="BB73" s="46">
        <v>4146117.64</v>
      </c>
      <c r="BC73" s="46">
        <v>3161426.11</v>
      </c>
      <c r="BD73" s="46">
        <v>1383157.93</v>
      </c>
      <c r="BE73" s="45"/>
      <c r="BF73" s="45">
        <v>0</v>
      </c>
      <c r="BG73" s="46"/>
      <c r="BH73" s="46"/>
      <c r="BI73" s="46"/>
      <c r="BJ73" s="46"/>
      <c r="BK73" s="46"/>
      <c r="BL73" s="46">
        <v>2900560.93</v>
      </c>
      <c r="BM73" s="46">
        <v>259601.23</v>
      </c>
      <c r="BN73" s="46">
        <v>487919.15</v>
      </c>
      <c r="BO73" s="47">
        <f t="shared" si="28"/>
        <v>5</v>
      </c>
      <c r="BP73" s="48">
        <f>+AY73-'Приложение 2'!E73</f>
        <v>0</v>
      </c>
    </row>
    <row r="74" spans="1:68" ht="12.75" customHeight="1" x14ac:dyDescent="0.25">
      <c r="A74" s="36">
        <f t="shared" si="29"/>
        <v>62</v>
      </c>
      <c r="B74" s="36">
        <f t="shared" si="30"/>
        <v>62</v>
      </c>
      <c r="C74" s="37" t="s">
        <v>125</v>
      </c>
      <c r="D74" s="36" t="s">
        <v>151</v>
      </c>
      <c r="E74" s="38" t="s">
        <v>60</v>
      </c>
      <c r="F74" s="39" t="s">
        <v>61</v>
      </c>
      <c r="G74" s="39">
        <v>5</v>
      </c>
      <c r="H74" s="39">
        <v>4</v>
      </c>
      <c r="I74" s="38">
        <v>3466.4</v>
      </c>
      <c r="J74" s="38">
        <v>3466.4</v>
      </c>
      <c r="K74" s="38">
        <v>0</v>
      </c>
      <c r="L74" s="40">
        <v>87</v>
      </c>
      <c r="M74" s="41">
        <f t="shared" si="24"/>
        <v>2078696.1</v>
      </c>
      <c r="N74" s="41"/>
      <c r="O74" s="41">
        <v>0</v>
      </c>
      <c r="P74" s="41">
        <v>0</v>
      </c>
      <c r="Q74" s="41">
        <f t="shared" si="34"/>
        <v>408376.58400000003</v>
      </c>
      <c r="R74" s="41">
        <f>+AY74-O74-Q74</f>
        <v>1670319.5160000001</v>
      </c>
      <c r="S74" s="41">
        <v>0</v>
      </c>
      <c r="T74" s="38">
        <v>404.92</v>
      </c>
      <c r="U74" s="38">
        <v>599.66999999999996</v>
      </c>
      <c r="V74" s="39">
        <v>2025</v>
      </c>
      <c r="W74" s="43">
        <v>0</v>
      </c>
      <c r="X74" s="43">
        <f t="shared" si="35"/>
        <v>408376.58400000003</v>
      </c>
      <c r="Y74" s="43" t="e">
        <f>+(J74*11.55+K74*23.1)*12*30+[3]Лист1!$BC$242</f>
        <v>#REF!</v>
      </c>
      <c r="Z74" s="43"/>
      <c r="AA74" s="43">
        <f t="shared" si="36"/>
        <v>2078696.0943649402</v>
      </c>
      <c r="AB74" s="43">
        <v>0</v>
      </c>
      <c r="AC74" s="43">
        <v>0</v>
      </c>
      <c r="AD74" s="43">
        <v>0</v>
      </c>
      <c r="AE74" s="43">
        <v>0</v>
      </c>
      <c r="AF74" s="43">
        <v>1403606.28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623608.82700000005</v>
      </c>
      <c r="AO74" s="43">
        <v>20786.960899999998</v>
      </c>
      <c r="AP74" s="43">
        <v>30694.026464940001</v>
      </c>
      <c r="AQ74" s="5">
        <f t="shared" si="37"/>
        <v>1</v>
      </c>
      <c r="AS74" s="36">
        <f t="shared" si="38"/>
        <v>59</v>
      </c>
      <c r="AT74" s="36">
        <f t="shared" si="39"/>
        <v>59</v>
      </c>
      <c r="AU74" s="37" t="s">
        <v>125</v>
      </c>
      <c r="AV74" s="36" t="s">
        <v>151</v>
      </c>
      <c r="AW74" s="36"/>
      <c r="AX74" s="45">
        <f t="shared" si="27"/>
        <v>0</v>
      </c>
      <c r="AY74" s="46">
        <v>2078696.1</v>
      </c>
      <c r="AZ74" s="46"/>
      <c r="BA74" s="46"/>
      <c r="BB74" s="46"/>
      <c r="BC74" s="46"/>
      <c r="BD74" s="46">
        <v>1403606.28</v>
      </c>
      <c r="BE74" s="45"/>
      <c r="BF74" s="45">
        <v>0</v>
      </c>
      <c r="BG74" s="46"/>
      <c r="BH74" s="46"/>
      <c r="BI74" s="46"/>
      <c r="BJ74" s="46"/>
      <c r="BK74" s="46"/>
      <c r="BL74" s="46">
        <v>623608.82999999996</v>
      </c>
      <c r="BM74" s="46">
        <v>20786.96</v>
      </c>
      <c r="BN74" s="46">
        <v>30694.03</v>
      </c>
      <c r="BO74" s="47">
        <f t="shared" si="28"/>
        <v>1</v>
      </c>
      <c r="BP74" s="48">
        <f>+AY74-'Приложение 2'!E74</f>
        <v>0</v>
      </c>
    </row>
    <row r="75" spans="1:68" ht="12.75" customHeight="1" x14ac:dyDescent="0.25">
      <c r="A75" s="36">
        <f t="shared" si="29"/>
        <v>63</v>
      </c>
      <c r="B75" s="36">
        <f t="shared" si="30"/>
        <v>63</v>
      </c>
      <c r="C75" s="37" t="s">
        <v>125</v>
      </c>
      <c r="D75" s="36" t="s">
        <v>152</v>
      </c>
      <c r="E75" s="38" t="s">
        <v>81</v>
      </c>
      <c r="F75" s="39" t="s">
        <v>61</v>
      </c>
      <c r="G75" s="39">
        <v>5</v>
      </c>
      <c r="H75" s="39">
        <v>4</v>
      </c>
      <c r="I75" s="38">
        <v>4373.3</v>
      </c>
      <c r="J75" s="38">
        <v>4373.3</v>
      </c>
      <c r="K75" s="38">
        <v>0</v>
      </c>
      <c r="L75" s="40">
        <v>116</v>
      </c>
      <c r="M75" s="41">
        <f t="shared" si="24"/>
        <v>2622536.81</v>
      </c>
      <c r="N75" s="41"/>
      <c r="O75" s="41">
        <v>0</v>
      </c>
      <c r="P75" s="41">
        <v>0</v>
      </c>
      <c r="Q75" s="41">
        <f>+AY75</f>
        <v>2622536.81</v>
      </c>
      <c r="R75" s="41">
        <v>0</v>
      </c>
      <c r="S75" s="41">
        <v>0</v>
      </c>
      <c r="T75" s="38">
        <v>404.92</v>
      </c>
      <c r="U75" s="38">
        <v>599.66999999999996</v>
      </c>
      <c r="V75" s="39">
        <v>2025</v>
      </c>
      <c r="W75" s="43">
        <v>3365578.83</v>
      </c>
      <c r="X75" s="43">
        <f t="shared" si="35"/>
        <v>515218.47300000011</v>
      </c>
      <c r="Y75" s="43">
        <f>+(J75*11.55+K75*23.1)*12*30</f>
        <v>18184181.400000002</v>
      </c>
      <c r="Z75" s="43"/>
      <c r="AA75" s="43">
        <f t="shared" si="36"/>
        <v>2622536.8096364602</v>
      </c>
      <c r="AB75" s="43">
        <v>0</v>
      </c>
      <c r="AC75" s="43">
        <v>0</v>
      </c>
      <c r="AD75" s="43">
        <v>0</v>
      </c>
      <c r="AE75" s="43">
        <v>0</v>
      </c>
      <c r="AF75" s="43">
        <v>1770826.02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786761.04299999995</v>
      </c>
      <c r="AO75" s="43">
        <v>26225.3681</v>
      </c>
      <c r="AP75" s="43">
        <v>38724.378536459997</v>
      </c>
      <c r="AQ75" s="5">
        <f t="shared" si="37"/>
        <v>1</v>
      </c>
      <c r="AS75" s="36">
        <f t="shared" si="38"/>
        <v>60</v>
      </c>
      <c r="AT75" s="36">
        <f t="shared" si="39"/>
        <v>60</v>
      </c>
      <c r="AU75" s="37" t="s">
        <v>125</v>
      </c>
      <c r="AV75" s="36" t="s">
        <v>152</v>
      </c>
      <c r="AW75" s="36"/>
      <c r="AX75" s="45">
        <f t="shared" si="27"/>
        <v>0</v>
      </c>
      <c r="AY75" s="46">
        <v>2622536.81</v>
      </c>
      <c r="AZ75" s="46"/>
      <c r="BA75" s="46"/>
      <c r="BB75" s="46"/>
      <c r="BC75" s="46"/>
      <c r="BD75" s="46">
        <v>1770826.02</v>
      </c>
      <c r="BE75" s="45"/>
      <c r="BF75" s="45">
        <v>0</v>
      </c>
      <c r="BG75" s="46"/>
      <c r="BH75" s="46"/>
      <c r="BI75" s="46"/>
      <c r="BJ75" s="46"/>
      <c r="BK75" s="46"/>
      <c r="BL75" s="46">
        <v>786761.04</v>
      </c>
      <c r="BM75" s="46">
        <v>26225.37</v>
      </c>
      <c r="BN75" s="46">
        <v>38724.379999999997</v>
      </c>
      <c r="BO75" s="47">
        <f t="shared" si="28"/>
        <v>1</v>
      </c>
      <c r="BP75" s="48">
        <f>+AY75-'Приложение 2'!E75</f>
        <v>0</v>
      </c>
    </row>
    <row r="76" spans="1:68" ht="12.75" customHeight="1" x14ac:dyDescent="0.25">
      <c r="A76" s="36">
        <f t="shared" si="29"/>
        <v>64</v>
      </c>
      <c r="B76" s="36">
        <f t="shared" si="30"/>
        <v>64</v>
      </c>
      <c r="C76" s="37" t="s">
        <v>125</v>
      </c>
      <c r="D76" s="36" t="s">
        <v>153</v>
      </c>
      <c r="E76" s="38" t="s">
        <v>117</v>
      </c>
      <c r="F76" s="39" t="s">
        <v>61</v>
      </c>
      <c r="G76" s="39">
        <v>8</v>
      </c>
      <c r="H76" s="39">
        <v>1</v>
      </c>
      <c r="I76" s="38">
        <v>2431.1</v>
      </c>
      <c r="J76" s="38">
        <v>1807.4</v>
      </c>
      <c r="K76" s="38">
        <v>623.70000000000005</v>
      </c>
      <c r="L76" s="40">
        <v>30</v>
      </c>
      <c r="M76" s="41">
        <f t="shared" si="24"/>
        <v>1151028.6100000001</v>
      </c>
      <c r="N76" s="41"/>
      <c r="O76" s="41">
        <v>0</v>
      </c>
      <c r="P76" s="41">
        <v>0</v>
      </c>
      <c r="Q76" s="41">
        <f>+AY76</f>
        <v>1151028.6100000001</v>
      </c>
      <c r="R76" s="41">
        <v>0</v>
      </c>
      <c r="S76" s="41">
        <v>0</v>
      </c>
      <c r="T76" s="38">
        <v>319.7</v>
      </c>
      <c r="U76" s="38">
        <v>473.46</v>
      </c>
      <c r="V76" s="39">
        <v>2025</v>
      </c>
      <c r="W76" s="43">
        <v>2476182.0699999998</v>
      </c>
      <c r="X76" s="43">
        <f>+(J76*15.35+K76*26.02)*12*0.85</f>
        <v>448517.09280000004</v>
      </c>
      <c r="Y76" s="43">
        <f>+(J76*15.35+K76*26.02)*12*30</f>
        <v>15830015.040000003</v>
      </c>
      <c r="Z76" s="43"/>
      <c r="AA76" s="43">
        <f t="shared" si="36"/>
        <v>1151028.60755526</v>
      </c>
      <c r="AB76" s="43">
        <v>0</v>
      </c>
      <c r="AC76" s="43">
        <v>0</v>
      </c>
      <c r="AD76" s="43">
        <v>0</v>
      </c>
      <c r="AE76" s="43">
        <v>0</v>
      </c>
      <c r="AF76" s="43">
        <v>777213.65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345308.58299999998</v>
      </c>
      <c r="AO76" s="43">
        <v>11510.286099999999</v>
      </c>
      <c r="AP76" s="43">
        <v>16996.08845526</v>
      </c>
      <c r="AQ76" s="5">
        <f t="shared" si="37"/>
        <v>1</v>
      </c>
      <c r="AS76" s="36">
        <f t="shared" si="38"/>
        <v>61</v>
      </c>
      <c r="AT76" s="36">
        <f t="shared" si="39"/>
        <v>61</v>
      </c>
      <c r="AU76" s="37" t="s">
        <v>125</v>
      </c>
      <c r="AV76" s="36" t="s">
        <v>153</v>
      </c>
      <c r="AW76" s="36"/>
      <c r="AX76" s="45">
        <f t="shared" si="27"/>
        <v>0</v>
      </c>
      <c r="AY76" s="46">
        <v>1151028.6100000001</v>
      </c>
      <c r="AZ76" s="46"/>
      <c r="BA76" s="46"/>
      <c r="BB76" s="46"/>
      <c r="BC76" s="46"/>
      <c r="BD76" s="46">
        <v>777213.65</v>
      </c>
      <c r="BE76" s="45"/>
      <c r="BF76" s="45">
        <v>0</v>
      </c>
      <c r="BG76" s="46"/>
      <c r="BH76" s="46"/>
      <c r="BI76" s="46"/>
      <c r="BJ76" s="46"/>
      <c r="BK76" s="46"/>
      <c r="BL76" s="46">
        <v>345308.58</v>
      </c>
      <c r="BM76" s="46">
        <v>11510.29</v>
      </c>
      <c r="BN76" s="46">
        <v>16996.09</v>
      </c>
      <c r="BO76" s="47">
        <f t="shared" si="28"/>
        <v>1</v>
      </c>
      <c r="BP76" s="48">
        <f>+AY76-'Приложение 2'!E76</f>
        <v>0</v>
      </c>
    </row>
    <row r="77" spans="1:68" ht="12.75" customHeight="1" x14ac:dyDescent="0.25">
      <c r="A77" s="36">
        <f t="shared" si="29"/>
        <v>65</v>
      </c>
      <c r="B77" s="36">
        <f t="shared" si="30"/>
        <v>65</v>
      </c>
      <c r="C77" s="37" t="s">
        <v>125</v>
      </c>
      <c r="D77" s="36" t="s">
        <v>154</v>
      </c>
      <c r="E77" s="38" t="s">
        <v>149</v>
      </c>
      <c r="F77" s="39" t="s">
        <v>61</v>
      </c>
      <c r="G77" s="39">
        <v>4</v>
      </c>
      <c r="H77" s="39">
        <v>4</v>
      </c>
      <c r="I77" s="38">
        <v>3452.8</v>
      </c>
      <c r="J77" s="38">
        <v>3452.8</v>
      </c>
      <c r="K77" s="38">
        <v>0</v>
      </c>
      <c r="L77" s="40">
        <v>160</v>
      </c>
      <c r="M77" s="41">
        <f t="shared" ref="M77:M108" si="40">SUM(N77:S77)</f>
        <v>56359778.18</v>
      </c>
      <c r="N77" s="41"/>
      <c r="O77" s="41">
        <v>5730422.6100000003</v>
      </c>
      <c r="P77" s="41">
        <v>0</v>
      </c>
      <c r="Q77" s="41">
        <f t="shared" ref="Q77:Q83" si="41">+W77+X77</f>
        <v>2804691.2180000003</v>
      </c>
      <c r="R77" s="41">
        <f>IF(Y77&gt;0, Y77, 0)</f>
        <v>14356742.400000002</v>
      </c>
      <c r="S77" s="41">
        <f>IF(Y77&gt;0, AY77-O77-P77-Q77-R77, 0)</f>
        <v>33467921.951999996</v>
      </c>
      <c r="T77" s="38">
        <v>14161.55</v>
      </c>
      <c r="U77" s="38">
        <v>16322.92</v>
      </c>
      <c r="V77" s="39">
        <v>2025</v>
      </c>
      <c r="W77" s="43">
        <v>2397916.85</v>
      </c>
      <c r="X77" s="43">
        <f t="shared" ref="X77:X84" si="42">+(J77*11.55+K77*23.1)*12*0.85</f>
        <v>406774.36800000007</v>
      </c>
      <c r="Y77" s="43">
        <f>+(J77*11.55+K77*23.1)*12*30</f>
        <v>14356742.400000002</v>
      </c>
      <c r="Z77" s="43"/>
      <c r="AA77" s="43">
        <f t="shared" si="36"/>
        <v>56359778.186263517</v>
      </c>
      <c r="AB77" s="43">
        <v>9803841.3699999992</v>
      </c>
      <c r="AC77" s="43">
        <v>3964641.78</v>
      </c>
      <c r="AD77" s="43">
        <v>0</v>
      </c>
      <c r="AE77" s="43">
        <v>0</v>
      </c>
      <c r="AF77" s="43">
        <v>1398099.4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23693213.140000001</v>
      </c>
      <c r="AM77" s="43">
        <v>10037201.4</v>
      </c>
      <c r="AN77" s="43">
        <v>5829905.0214</v>
      </c>
      <c r="AO77" s="43">
        <v>563597.7818</v>
      </c>
      <c r="AP77" s="43">
        <v>1069278.29306352</v>
      </c>
      <c r="AQ77" s="5">
        <f t="shared" si="37"/>
        <v>5</v>
      </c>
      <c r="AS77" s="36">
        <f t="shared" si="38"/>
        <v>62</v>
      </c>
      <c r="AT77" s="36">
        <f t="shared" si="39"/>
        <v>62</v>
      </c>
      <c r="AU77" s="37" t="s">
        <v>125</v>
      </c>
      <c r="AV77" s="36" t="s">
        <v>154</v>
      </c>
      <c r="AW77" s="36"/>
      <c r="AX77" s="45">
        <f t="shared" ref="AX77:AX108" si="43">AY77-M77</f>
        <v>0</v>
      </c>
      <c r="AY77" s="46">
        <v>56359778.18</v>
      </c>
      <c r="AZ77" s="46">
        <v>9803841.3699999992</v>
      </c>
      <c r="BA77" s="46">
        <v>3964641.78</v>
      </c>
      <c r="BB77" s="46"/>
      <c r="BC77" s="46"/>
      <c r="BD77" s="46">
        <v>1398099.4</v>
      </c>
      <c r="BE77" s="45"/>
      <c r="BF77" s="45">
        <v>0</v>
      </c>
      <c r="BG77" s="46"/>
      <c r="BH77" s="46"/>
      <c r="BI77" s="46"/>
      <c r="BJ77" s="46">
        <v>23693213.140000001</v>
      </c>
      <c r="BK77" s="46">
        <v>10037201.4</v>
      </c>
      <c r="BL77" s="46">
        <v>5829905.0199999996</v>
      </c>
      <c r="BM77" s="46">
        <v>563597.78</v>
      </c>
      <c r="BN77" s="46">
        <v>1069278.29</v>
      </c>
      <c r="BO77" s="47">
        <f t="shared" ref="BO77:BO108" si="44">COUNTIF(AZ77:BK77, "&gt;0")</f>
        <v>5</v>
      </c>
      <c r="BP77" s="48">
        <f>+AY77-'Приложение 2'!E77</f>
        <v>0</v>
      </c>
    </row>
    <row r="78" spans="1:68" ht="12.75" customHeight="1" x14ac:dyDescent="0.25">
      <c r="A78" s="36">
        <f t="shared" ref="A78:A109" si="45">+A77+1</f>
        <v>66</v>
      </c>
      <c r="B78" s="36">
        <f t="shared" ref="B78:B109" si="46">+B77+1</f>
        <v>66</v>
      </c>
      <c r="C78" s="37" t="s">
        <v>125</v>
      </c>
      <c r="D78" s="36" t="s">
        <v>155</v>
      </c>
      <c r="E78" s="38" t="s">
        <v>60</v>
      </c>
      <c r="F78" s="39" t="s">
        <v>61</v>
      </c>
      <c r="G78" s="39">
        <v>5</v>
      </c>
      <c r="H78" s="39">
        <v>4</v>
      </c>
      <c r="I78" s="38">
        <v>4301.2</v>
      </c>
      <c r="J78" s="38">
        <v>4301.2</v>
      </c>
      <c r="K78" s="38">
        <v>0</v>
      </c>
      <c r="L78" s="40">
        <v>181</v>
      </c>
      <c r="M78" s="41">
        <f t="shared" si="40"/>
        <v>21963991.760000002</v>
      </c>
      <c r="N78" s="41"/>
      <c r="O78" s="41">
        <v>175181.49</v>
      </c>
      <c r="P78" s="41">
        <v>0</v>
      </c>
      <c r="Q78" s="41">
        <f t="shared" si="41"/>
        <v>3882014.8220000002</v>
      </c>
      <c r="R78" s="41">
        <f>IF(Y78&gt;0, Y78, 0)</f>
        <v>17884389.600000001</v>
      </c>
      <c r="S78" s="41">
        <f>IF(Y78&gt;0, AY78-O78-P78-Q78-R78, 0)</f>
        <v>22405.848000001162</v>
      </c>
      <c r="T78" s="38">
        <v>4392.55</v>
      </c>
      <c r="U78" s="38">
        <v>5106.4799999999996</v>
      </c>
      <c r="V78" s="39">
        <v>2025</v>
      </c>
      <c r="W78" s="43">
        <v>3375290.45</v>
      </c>
      <c r="X78" s="43">
        <f t="shared" si="42"/>
        <v>506724.37200000003</v>
      </c>
      <c r="Y78" s="43">
        <f>+(J78*11.55+K78*23.1)*12*30</f>
        <v>17884389.600000001</v>
      </c>
      <c r="Z78" s="43"/>
      <c r="AA78" s="43">
        <f t="shared" si="36"/>
        <v>21963991.765343063</v>
      </c>
      <c r="AB78" s="43">
        <v>12212778.76</v>
      </c>
      <c r="AC78" s="43">
        <v>4938808.2699999996</v>
      </c>
      <c r="AD78" s="43">
        <v>0</v>
      </c>
      <c r="AE78" s="43">
        <v>0</v>
      </c>
      <c r="AF78" s="43">
        <v>1741631.46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2437976.9344000001</v>
      </c>
      <c r="AO78" s="43">
        <v>219639.91769999999</v>
      </c>
      <c r="AP78" s="43">
        <v>413156.42324306001</v>
      </c>
      <c r="AQ78" s="5">
        <f t="shared" si="37"/>
        <v>3</v>
      </c>
      <c r="AS78" s="36">
        <f t="shared" si="38"/>
        <v>63</v>
      </c>
      <c r="AT78" s="36">
        <f t="shared" si="39"/>
        <v>63</v>
      </c>
      <c r="AU78" s="37" t="s">
        <v>125</v>
      </c>
      <c r="AV78" s="36" t="s">
        <v>155</v>
      </c>
      <c r="AW78" s="36"/>
      <c r="AX78" s="45">
        <f t="shared" si="43"/>
        <v>0</v>
      </c>
      <c r="AY78" s="46">
        <v>21963991.760000002</v>
      </c>
      <c r="AZ78" s="46">
        <v>12212778.76</v>
      </c>
      <c r="BA78" s="46">
        <v>4938808.2699999996</v>
      </c>
      <c r="BB78" s="46"/>
      <c r="BC78" s="46"/>
      <c r="BD78" s="46">
        <v>1741631.46</v>
      </c>
      <c r="BE78" s="45"/>
      <c r="BF78" s="45">
        <v>0</v>
      </c>
      <c r="BG78" s="46"/>
      <c r="BH78" s="46"/>
      <c r="BI78" s="46"/>
      <c r="BJ78" s="46"/>
      <c r="BK78" s="46"/>
      <c r="BL78" s="46">
        <v>2437976.9300000002</v>
      </c>
      <c r="BM78" s="46">
        <v>219639.92</v>
      </c>
      <c r="BN78" s="46">
        <v>413156.42</v>
      </c>
      <c r="BO78" s="47">
        <f t="shared" si="44"/>
        <v>3</v>
      </c>
      <c r="BP78" s="48">
        <f>+AY78-'Приложение 2'!E78</f>
        <v>0</v>
      </c>
    </row>
    <row r="79" spans="1:68" ht="12.75" customHeight="1" x14ac:dyDescent="0.25">
      <c r="A79" s="36">
        <f t="shared" si="45"/>
        <v>67</v>
      </c>
      <c r="B79" s="36">
        <f t="shared" si="46"/>
        <v>67</v>
      </c>
      <c r="C79" s="37" t="s">
        <v>125</v>
      </c>
      <c r="D79" s="36" t="s">
        <v>156</v>
      </c>
      <c r="E79" s="38" t="s">
        <v>149</v>
      </c>
      <c r="F79" s="39" t="s">
        <v>61</v>
      </c>
      <c r="G79" s="39">
        <v>4</v>
      </c>
      <c r="H79" s="39">
        <v>4</v>
      </c>
      <c r="I79" s="38">
        <v>3426.4</v>
      </c>
      <c r="J79" s="38">
        <v>3426.4</v>
      </c>
      <c r="K79" s="38">
        <v>0</v>
      </c>
      <c r="L79" s="40">
        <v>156</v>
      </c>
      <c r="M79" s="41" t="e">
        <f t="shared" si="40"/>
        <v>#REF!</v>
      </c>
      <c r="N79" s="41"/>
      <c r="O79" s="41">
        <v>5800939.9900000002</v>
      </c>
      <c r="P79" s="41">
        <v>0</v>
      </c>
      <c r="Q79" s="41">
        <f t="shared" si="41"/>
        <v>403664.18400000001</v>
      </c>
      <c r="R79" s="41" t="e">
        <f>IF(Y79&gt;0, Y79, 0)</f>
        <v>#REF!</v>
      </c>
      <c r="S79" s="41" t="e">
        <f>IF(Y79&gt;0, AY79-O79-P79-Q79-R79, 0)</f>
        <v>#REF!</v>
      </c>
      <c r="T79" s="38">
        <v>10173.92</v>
      </c>
      <c r="U79" s="38">
        <v>11816.11</v>
      </c>
      <c r="V79" s="39">
        <v>2025</v>
      </c>
      <c r="W79" s="43">
        <v>0</v>
      </c>
      <c r="X79" s="43">
        <f t="shared" si="42"/>
        <v>403664.18400000001</v>
      </c>
      <c r="Y79" s="43" t="e">
        <f>+(J79*11.55+K79*23.1)*12*30+[2]Лист1!$BC$112</f>
        <v>#REF!</v>
      </c>
      <c r="Z79" s="43"/>
      <c r="AA79" s="43">
        <f t="shared" si="36"/>
        <v>40486719.302317053</v>
      </c>
      <c r="AB79" s="43">
        <v>0</v>
      </c>
      <c r="AC79" s="43">
        <v>0</v>
      </c>
      <c r="AD79" s="43">
        <v>0</v>
      </c>
      <c r="AE79" s="43">
        <v>0</v>
      </c>
      <c r="AF79" s="43">
        <v>1387409.57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23512055.57</v>
      </c>
      <c r="AM79" s="43">
        <v>9960457.2799999993</v>
      </c>
      <c r="AN79" s="43">
        <v>4459613.7889999999</v>
      </c>
      <c r="AO79" s="43">
        <v>404867.19309999997</v>
      </c>
      <c r="AP79" s="43">
        <v>762315.90021706</v>
      </c>
      <c r="AQ79" s="5">
        <f t="shared" si="37"/>
        <v>3</v>
      </c>
      <c r="AS79" s="36">
        <f t="shared" si="38"/>
        <v>64</v>
      </c>
      <c r="AT79" s="36">
        <f t="shared" si="39"/>
        <v>64</v>
      </c>
      <c r="AU79" s="37" t="s">
        <v>125</v>
      </c>
      <c r="AV79" s="36" t="s">
        <v>156</v>
      </c>
      <c r="AW79" s="36"/>
      <c r="AX79" s="45" t="e">
        <f t="shared" si="43"/>
        <v>#REF!</v>
      </c>
      <c r="AY79" s="46">
        <v>40486719.299999997</v>
      </c>
      <c r="AZ79" s="46"/>
      <c r="BA79" s="46"/>
      <c r="BB79" s="46"/>
      <c r="BC79" s="46"/>
      <c r="BD79" s="46">
        <v>1387409.57</v>
      </c>
      <c r="BE79" s="45"/>
      <c r="BF79" s="45">
        <v>0</v>
      </c>
      <c r="BG79" s="46"/>
      <c r="BH79" s="46"/>
      <c r="BI79" s="46"/>
      <c r="BJ79" s="46">
        <v>23512055.57</v>
      </c>
      <c r="BK79" s="46">
        <v>9960457.2799999993</v>
      </c>
      <c r="BL79" s="46">
        <v>4459613.79</v>
      </c>
      <c r="BM79" s="46">
        <v>404867.19</v>
      </c>
      <c r="BN79" s="46">
        <v>762315.9</v>
      </c>
      <c r="BO79" s="47">
        <f t="shared" si="44"/>
        <v>3</v>
      </c>
      <c r="BP79" s="48">
        <f>+AY79-'Приложение 2'!E79</f>
        <v>0</v>
      </c>
    </row>
    <row r="80" spans="1:68" ht="12.75" customHeight="1" x14ac:dyDescent="0.25">
      <c r="A80" s="36">
        <f t="shared" si="45"/>
        <v>68</v>
      </c>
      <c r="B80" s="36">
        <f t="shared" si="46"/>
        <v>68</v>
      </c>
      <c r="C80" s="37" t="s">
        <v>125</v>
      </c>
      <c r="D80" s="36" t="s">
        <v>157</v>
      </c>
      <c r="E80" s="38" t="s">
        <v>149</v>
      </c>
      <c r="F80" s="39" t="s">
        <v>61</v>
      </c>
      <c r="G80" s="39">
        <v>5</v>
      </c>
      <c r="H80" s="39">
        <v>4</v>
      </c>
      <c r="I80" s="38">
        <v>3429.5</v>
      </c>
      <c r="J80" s="38">
        <v>3429.5</v>
      </c>
      <c r="K80" s="38">
        <v>0</v>
      </c>
      <c r="L80" s="40">
        <v>180</v>
      </c>
      <c r="M80" s="41">
        <f t="shared" si="40"/>
        <v>17512673.170000002</v>
      </c>
      <c r="N80" s="41"/>
      <c r="O80" s="41">
        <v>299856.53999999998</v>
      </c>
      <c r="P80" s="41">
        <v>0</v>
      </c>
      <c r="Q80" s="41">
        <f t="shared" si="41"/>
        <v>2896619.6949999998</v>
      </c>
      <c r="R80" s="41">
        <f>IF(Y80&gt;0, Y80, 0)</f>
        <v>14259861.000000002</v>
      </c>
      <c r="S80" s="41">
        <f>IF(Y80&gt;0, AY80-O80-P80-Q80-R80, 0)</f>
        <v>56335.935000000522</v>
      </c>
      <c r="T80" s="38">
        <v>4392.55</v>
      </c>
      <c r="U80" s="38">
        <v>5106.4799999999996</v>
      </c>
      <c r="V80" s="39">
        <v>2025</v>
      </c>
      <c r="W80" s="43">
        <v>2492590.2999999998</v>
      </c>
      <c r="X80" s="43">
        <f t="shared" si="42"/>
        <v>404029.39500000008</v>
      </c>
      <c r="Y80" s="43">
        <f>+(J80*11.55+K80*23.1)*12*30</f>
        <v>14259861.000000002</v>
      </c>
      <c r="Z80" s="43"/>
      <c r="AA80" s="43">
        <f t="shared" si="36"/>
        <v>17512673.169231657</v>
      </c>
      <c r="AB80" s="43">
        <v>9737683.6099999994</v>
      </c>
      <c r="AC80" s="43">
        <v>3937887.8</v>
      </c>
      <c r="AD80" s="43">
        <v>0</v>
      </c>
      <c r="AE80" s="43">
        <v>0</v>
      </c>
      <c r="AF80" s="43">
        <v>1388664.82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1943885.8714000001</v>
      </c>
      <c r="AO80" s="43">
        <v>175126.7317</v>
      </c>
      <c r="AP80" s="43">
        <v>329424.33613165998</v>
      </c>
      <c r="AQ80" s="5">
        <f t="shared" si="37"/>
        <v>3</v>
      </c>
      <c r="AS80" s="36">
        <f t="shared" si="38"/>
        <v>65</v>
      </c>
      <c r="AT80" s="36">
        <f t="shared" si="39"/>
        <v>65</v>
      </c>
      <c r="AU80" s="37" t="s">
        <v>125</v>
      </c>
      <c r="AV80" s="36" t="s">
        <v>157</v>
      </c>
      <c r="AW80" s="36"/>
      <c r="AX80" s="45">
        <f t="shared" si="43"/>
        <v>0</v>
      </c>
      <c r="AY80" s="46">
        <v>17512673.170000002</v>
      </c>
      <c r="AZ80" s="46">
        <v>9737683.6099999994</v>
      </c>
      <c r="BA80" s="46">
        <v>3937887.8</v>
      </c>
      <c r="BB80" s="46"/>
      <c r="BC80" s="46"/>
      <c r="BD80" s="46">
        <v>1388664.82</v>
      </c>
      <c r="BE80" s="45"/>
      <c r="BF80" s="45">
        <v>0</v>
      </c>
      <c r="BG80" s="46"/>
      <c r="BH80" s="46"/>
      <c r="BI80" s="46"/>
      <c r="BJ80" s="46"/>
      <c r="BK80" s="46"/>
      <c r="BL80" s="46">
        <v>1943885.87</v>
      </c>
      <c r="BM80" s="46">
        <v>175126.73</v>
      </c>
      <c r="BN80" s="46">
        <v>329424.34000000003</v>
      </c>
      <c r="BO80" s="47">
        <f t="shared" si="44"/>
        <v>3</v>
      </c>
      <c r="BP80" s="48">
        <f>+AY80-'Приложение 2'!E80</f>
        <v>0</v>
      </c>
    </row>
    <row r="81" spans="1:68" ht="12.75" customHeight="1" x14ac:dyDescent="0.25">
      <c r="A81" s="36">
        <f t="shared" si="45"/>
        <v>69</v>
      </c>
      <c r="B81" s="36">
        <f t="shared" si="46"/>
        <v>69</v>
      </c>
      <c r="C81" s="37" t="s">
        <v>125</v>
      </c>
      <c r="D81" s="36" t="s">
        <v>158</v>
      </c>
      <c r="E81" s="38" t="s">
        <v>60</v>
      </c>
      <c r="F81" s="39" t="s">
        <v>61</v>
      </c>
      <c r="G81" s="39">
        <v>5</v>
      </c>
      <c r="H81" s="39">
        <v>4</v>
      </c>
      <c r="I81" s="38">
        <v>3432.9</v>
      </c>
      <c r="J81" s="38">
        <v>3432.9</v>
      </c>
      <c r="K81" s="38">
        <v>0</v>
      </c>
      <c r="L81" s="40">
        <v>172</v>
      </c>
      <c r="M81" s="41">
        <f t="shared" si="40"/>
        <v>17530035.190000001</v>
      </c>
      <c r="N81" s="41"/>
      <c r="O81" s="41">
        <v>54990.41</v>
      </c>
      <c r="P81" s="41">
        <v>0</v>
      </c>
      <c r="Q81" s="41">
        <f t="shared" si="41"/>
        <v>3088000.889</v>
      </c>
      <c r="R81" s="41">
        <f>IF(Y81&gt;0, Y81, 0)</f>
        <v>14273998.200000001</v>
      </c>
      <c r="S81" s="41">
        <f>IF(Y81&gt;0, AY81-O81-P81-Q81-R81, 0)</f>
        <v>113045.69099999964</v>
      </c>
      <c r="T81" s="38">
        <v>4392.55</v>
      </c>
      <c r="U81" s="38">
        <v>5106.4799999999996</v>
      </c>
      <c r="V81" s="39">
        <v>2025</v>
      </c>
      <c r="W81" s="43">
        <v>2683570.94</v>
      </c>
      <c r="X81" s="43">
        <f t="shared" si="42"/>
        <v>404429.94900000002</v>
      </c>
      <c r="Y81" s="43">
        <f>+(J81*11.55+K81*23.1)*12*30</f>
        <v>14273998.200000001</v>
      </c>
      <c r="Z81" s="43"/>
      <c r="AA81" s="43">
        <f t="shared" si="36"/>
        <v>17530035.191920578</v>
      </c>
      <c r="AB81" s="43">
        <v>9747337.5399999991</v>
      </c>
      <c r="AC81" s="43">
        <v>3941791.81</v>
      </c>
      <c r="AD81" s="43">
        <v>0</v>
      </c>
      <c r="AE81" s="43">
        <v>0</v>
      </c>
      <c r="AF81" s="43">
        <v>1390041.53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1945813.0334000001</v>
      </c>
      <c r="AO81" s="43">
        <v>175300.35190000001</v>
      </c>
      <c r="AP81" s="43">
        <v>329750.92662058002</v>
      </c>
      <c r="AQ81" s="5">
        <f t="shared" si="37"/>
        <v>3</v>
      </c>
      <c r="AS81" s="36">
        <f t="shared" si="38"/>
        <v>66</v>
      </c>
      <c r="AT81" s="36">
        <f t="shared" si="39"/>
        <v>66</v>
      </c>
      <c r="AU81" s="37" t="s">
        <v>125</v>
      </c>
      <c r="AV81" s="36" t="s">
        <v>158</v>
      </c>
      <c r="AW81" s="36"/>
      <c r="AX81" s="45">
        <f t="shared" si="43"/>
        <v>0</v>
      </c>
      <c r="AY81" s="46">
        <v>17530035.190000001</v>
      </c>
      <c r="AZ81" s="46">
        <v>9747337.5399999991</v>
      </c>
      <c r="BA81" s="46">
        <v>3941791.81</v>
      </c>
      <c r="BB81" s="46"/>
      <c r="BC81" s="46"/>
      <c r="BD81" s="46">
        <v>1390041.53</v>
      </c>
      <c r="BE81" s="45"/>
      <c r="BF81" s="45">
        <v>0</v>
      </c>
      <c r="BG81" s="46"/>
      <c r="BH81" s="46"/>
      <c r="BI81" s="46"/>
      <c r="BJ81" s="46"/>
      <c r="BK81" s="46"/>
      <c r="BL81" s="46">
        <v>1945813.03</v>
      </c>
      <c r="BM81" s="46">
        <v>175300.35</v>
      </c>
      <c r="BN81" s="46">
        <v>329750.93</v>
      </c>
      <c r="BO81" s="47">
        <f t="shared" si="44"/>
        <v>3</v>
      </c>
      <c r="BP81" s="48">
        <f>+AY81-'Приложение 2'!E81</f>
        <v>0</v>
      </c>
    </row>
    <row r="82" spans="1:68" ht="12.75" customHeight="1" x14ac:dyDescent="0.25">
      <c r="A82" s="36">
        <f t="shared" si="45"/>
        <v>70</v>
      </c>
      <c r="B82" s="36">
        <f t="shared" si="46"/>
        <v>70</v>
      </c>
      <c r="C82" s="37" t="s">
        <v>125</v>
      </c>
      <c r="D82" s="36" t="s">
        <v>159</v>
      </c>
      <c r="E82" s="38" t="s">
        <v>129</v>
      </c>
      <c r="F82" s="39" t="s">
        <v>61</v>
      </c>
      <c r="G82" s="39">
        <v>5</v>
      </c>
      <c r="H82" s="39">
        <v>4</v>
      </c>
      <c r="I82" s="38">
        <v>4276.3999999999996</v>
      </c>
      <c r="J82" s="38">
        <v>4276.3999999999996</v>
      </c>
      <c r="K82" s="38">
        <v>0</v>
      </c>
      <c r="L82" s="40">
        <v>174</v>
      </c>
      <c r="M82" s="41">
        <f t="shared" si="40"/>
        <v>2564428.7999999998</v>
      </c>
      <c r="N82" s="41"/>
      <c r="O82" s="41">
        <v>0</v>
      </c>
      <c r="P82" s="41">
        <v>0</v>
      </c>
      <c r="Q82" s="41">
        <f t="shared" si="41"/>
        <v>503802.68400000001</v>
      </c>
      <c r="R82" s="41">
        <f>+AY82-O82-Q82</f>
        <v>2060626.1159999999</v>
      </c>
      <c r="S82" s="41">
        <v>0</v>
      </c>
      <c r="T82" s="38">
        <v>404.92</v>
      </c>
      <c r="U82" s="38">
        <v>599.66999999999996</v>
      </c>
      <c r="V82" s="39">
        <v>2025</v>
      </c>
      <c r="W82" s="43">
        <v>0</v>
      </c>
      <c r="X82" s="43">
        <f t="shared" si="42"/>
        <v>503802.68400000001</v>
      </c>
      <c r="Y82" s="43" t="e">
        <f>+(J82*11.55+K82*23.1)*12*30+[3]Лист1!$BC$247</f>
        <v>#REF!</v>
      </c>
      <c r="Z82" s="43"/>
      <c r="AA82" s="43">
        <f t="shared" si="36"/>
        <v>2564428.7904131399</v>
      </c>
      <c r="AB82" s="43">
        <v>0</v>
      </c>
      <c r="AC82" s="43">
        <v>0</v>
      </c>
      <c r="AD82" s="43">
        <v>0</v>
      </c>
      <c r="AE82" s="43">
        <v>0</v>
      </c>
      <c r="AF82" s="43">
        <v>1731589.51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769328.63699999999</v>
      </c>
      <c r="AO82" s="43">
        <v>25644.287899999999</v>
      </c>
      <c r="AP82" s="43">
        <v>37866.355513139999</v>
      </c>
      <c r="AQ82" s="5">
        <f t="shared" si="37"/>
        <v>1</v>
      </c>
      <c r="AS82" s="36">
        <f t="shared" si="38"/>
        <v>67</v>
      </c>
      <c r="AT82" s="36">
        <f t="shared" si="39"/>
        <v>67</v>
      </c>
      <c r="AU82" s="37" t="s">
        <v>125</v>
      </c>
      <c r="AV82" s="36" t="s">
        <v>159</v>
      </c>
      <c r="AW82" s="36"/>
      <c r="AX82" s="45">
        <f t="shared" si="43"/>
        <v>0</v>
      </c>
      <c r="AY82" s="46">
        <v>2564428.7999999998</v>
      </c>
      <c r="AZ82" s="46"/>
      <c r="BA82" s="46"/>
      <c r="BB82" s="46"/>
      <c r="BC82" s="46"/>
      <c r="BD82" s="46">
        <v>1731589.51</v>
      </c>
      <c r="BE82" s="45"/>
      <c r="BF82" s="45">
        <v>0</v>
      </c>
      <c r="BG82" s="46"/>
      <c r="BH82" s="46"/>
      <c r="BI82" s="46"/>
      <c r="BJ82" s="46"/>
      <c r="BK82" s="46"/>
      <c r="BL82" s="46">
        <v>769328.64000000001</v>
      </c>
      <c r="BM82" s="46">
        <v>25644.29</v>
      </c>
      <c r="BN82" s="46">
        <v>37866.36</v>
      </c>
      <c r="BO82" s="47">
        <f t="shared" si="44"/>
        <v>1</v>
      </c>
      <c r="BP82" s="48">
        <f>+AY82-'Приложение 2'!E82</f>
        <v>0</v>
      </c>
    </row>
    <row r="83" spans="1:68" ht="12.75" customHeight="1" x14ac:dyDescent="0.25">
      <c r="A83" s="36">
        <f t="shared" si="45"/>
        <v>71</v>
      </c>
      <c r="B83" s="36">
        <f t="shared" si="46"/>
        <v>71</v>
      </c>
      <c r="C83" s="37" t="s">
        <v>125</v>
      </c>
      <c r="D83" s="36" t="s">
        <v>160</v>
      </c>
      <c r="E83" s="38" t="s">
        <v>71</v>
      </c>
      <c r="F83" s="39" t="s">
        <v>61</v>
      </c>
      <c r="G83" s="39">
        <v>5</v>
      </c>
      <c r="H83" s="39">
        <v>6</v>
      </c>
      <c r="I83" s="38">
        <v>4942</v>
      </c>
      <c r="J83" s="38">
        <v>4942</v>
      </c>
      <c r="K83" s="38">
        <v>0</v>
      </c>
      <c r="L83" s="40">
        <v>206</v>
      </c>
      <c r="M83" s="41" t="e">
        <f t="shared" si="40"/>
        <v>#REF!</v>
      </c>
      <c r="N83" s="41"/>
      <c r="O83" s="41">
        <v>2220315.11</v>
      </c>
      <c r="P83" s="41">
        <v>0</v>
      </c>
      <c r="Q83" s="41">
        <f t="shared" si="41"/>
        <v>582217.02</v>
      </c>
      <c r="R83" s="41" t="e">
        <f>IF(Y83&gt;0, Y83, 0)</f>
        <v>#REF!</v>
      </c>
      <c r="S83" s="41" t="e">
        <f>IF(Y83&gt;0, AY83-O83-P83-Q83-R83, 0)</f>
        <v>#REF!</v>
      </c>
      <c r="T83" s="38">
        <v>6862.03</v>
      </c>
      <c r="U83" s="38">
        <v>7878.75</v>
      </c>
      <c r="V83" s="39">
        <v>2025</v>
      </c>
      <c r="W83" s="43">
        <v>0</v>
      </c>
      <c r="X83" s="43">
        <f t="shared" si="42"/>
        <v>582217.02</v>
      </c>
      <c r="Y83" s="43" t="e">
        <f>+(J83*11.55+K83*23.1)*12*30+[4]Лист1!$BC$206</f>
        <v>#REF!</v>
      </c>
      <c r="Z83" s="43"/>
      <c r="AA83" s="43">
        <f t="shared" si="36"/>
        <v>38936782.504495002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33912146.469999999</v>
      </c>
      <c r="AM83" s="43">
        <v>0</v>
      </c>
      <c r="AN83" s="43">
        <v>3893678.25</v>
      </c>
      <c r="AO83" s="43">
        <v>389367.82500000001</v>
      </c>
      <c r="AP83" s="43">
        <v>741589.95949499996</v>
      </c>
      <c r="AQ83" s="5">
        <f t="shared" si="37"/>
        <v>1</v>
      </c>
      <c r="AS83" s="36">
        <f t="shared" si="38"/>
        <v>68</v>
      </c>
      <c r="AT83" s="36">
        <f t="shared" si="39"/>
        <v>68</v>
      </c>
      <c r="AU83" s="37" t="s">
        <v>125</v>
      </c>
      <c r="AV83" s="36" t="s">
        <v>160</v>
      </c>
      <c r="AW83" s="36"/>
      <c r="AX83" s="45" t="e">
        <f t="shared" si="43"/>
        <v>#REF!</v>
      </c>
      <c r="AY83" s="46">
        <v>38936782.509999998</v>
      </c>
      <c r="AZ83" s="46"/>
      <c r="BA83" s="46"/>
      <c r="BB83" s="46"/>
      <c r="BC83" s="46"/>
      <c r="BD83" s="46"/>
      <c r="BE83" s="45"/>
      <c r="BF83" s="45">
        <v>0</v>
      </c>
      <c r="BG83" s="46"/>
      <c r="BH83" s="46"/>
      <c r="BI83" s="46"/>
      <c r="BJ83" s="46">
        <v>33912146.469999999</v>
      </c>
      <c r="BK83" s="46"/>
      <c r="BL83" s="46">
        <v>3893678.25</v>
      </c>
      <c r="BM83" s="46">
        <v>389367.83</v>
      </c>
      <c r="BN83" s="46">
        <v>741589.96</v>
      </c>
      <c r="BO83" s="47">
        <f t="shared" si="44"/>
        <v>1</v>
      </c>
      <c r="BP83" s="48">
        <f>+AY83-'Приложение 2'!E83</f>
        <v>0</v>
      </c>
    </row>
    <row r="84" spans="1:68" ht="12.75" customHeight="1" x14ac:dyDescent="0.25">
      <c r="A84" s="36">
        <f t="shared" si="45"/>
        <v>72</v>
      </c>
      <c r="B84" s="36">
        <f t="shared" si="46"/>
        <v>72</v>
      </c>
      <c r="C84" s="37" t="s">
        <v>125</v>
      </c>
      <c r="D84" s="36" t="s">
        <v>161</v>
      </c>
      <c r="E84" s="38" t="s">
        <v>98</v>
      </c>
      <c r="F84" s="39" t="s">
        <v>61</v>
      </c>
      <c r="G84" s="39">
        <v>5</v>
      </c>
      <c r="H84" s="39">
        <v>4</v>
      </c>
      <c r="I84" s="38">
        <v>4313.7</v>
      </c>
      <c r="J84" s="38">
        <v>4313.7</v>
      </c>
      <c r="K84" s="38">
        <v>0</v>
      </c>
      <c r="L84" s="40">
        <v>216</v>
      </c>
      <c r="M84" s="41">
        <f t="shared" si="40"/>
        <v>2586796.4700000002</v>
      </c>
      <c r="N84" s="41"/>
      <c r="O84" s="41">
        <v>0</v>
      </c>
      <c r="P84" s="41">
        <v>0</v>
      </c>
      <c r="Q84" s="41">
        <f>+AY84</f>
        <v>2586796.4700000002</v>
      </c>
      <c r="R84" s="41">
        <v>0</v>
      </c>
      <c r="S84" s="41">
        <v>0</v>
      </c>
      <c r="T84" s="38">
        <v>404.92</v>
      </c>
      <c r="U84" s="38">
        <v>599.66999999999996</v>
      </c>
      <c r="V84" s="39">
        <v>2025</v>
      </c>
      <c r="W84" s="43">
        <v>3304190.97</v>
      </c>
      <c r="X84" s="43">
        <f t="shared" si="42"/>
        <v>508196.99700000003</v>
      </c>
      <c r="Y84" s="43">
        <f>+(J84*11.55+K84*23.1)*12*30</f>
        <v>17936364.600000001</v>
      </c>
      <c r="Z84" s="43"/>
      <c r="AA84" s="43">
        <f t="shared" si="36"/>
        <v>2586796.4756236798</v>
      </c>
      <c r="AB84" s="43">
        <v>0</v>
      </c>
      <c r="AC84" s="43">
        <v>0</v>
      </c>
      <c r="AD84" s="43">
        <v>0</v>
      </c>
      <c r="AE84" s="43">
        <v>0</v>
      </c>
      <c r="AF84" s="43">
        <v>1746692.93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776038.94400000002</v>
      </c>
      <c r="AO84" s="43">
        <v>25867.964800000002</v>
      </c>
      <c r="AP84" s="43">
        <v>38196.636823679997</v>
      </c>
      <c r="AQ84" s="5">
        <f t="shared" si="37"/>
        <v>1</v>
      </c>
      <c r="AS84" s="36">
        <f t="shared" si="38"/>
        <v>69</v>
      </c>
      <c r="AT84" s="36">
        <f t="shared" si="39"/>
        <v>69</v>
      </c>
      <c r="AU84" s="37" t="s">
        <v>125</v>
      </c>
      <c r="AV84" s="36" t="s">
        <v>161</v>
      </c>
      <c r="AW84" s="36"/>
      <c r="AX84" s="45">
        <f t="shared" si="43"/>
        <v>0</v>
      </c>
      <c r="AY84" s="46">
        <v>2586796.4700000002</v>
      </c>
      <c r="AZ84" s="46"/>
      <c r="BA84" s="46"/>
      <c r="BB84" s="46"/>
      <c r="BC84" s="46"/>
      <c r="BD84" s="46">
        <v>1746692.93</v>
      </c>
      <c r="BE84" s="45"/>
      <c r="BF84" s="45">
        <v>0</v>
      </c>
      <c r="BG84" s="46"/>
      <c r="BH84" s="46"/>
      <c r="BI84" s="46"/>
      <c r="BJ84" s="46"/>
      <c r="BK84" s="46"/>
      <c r="BL84" s="46">
        <v>776038.94</v>
      </c>
      <c r="BM84" s="46">
        <v>25867.96</v>
      </c>
      <c r="BN84" s="46">
        <v>38196.639999999999</v>
      </c>
      <c r="BO84" s="47">
        <f t="shared" si="44"/>
        <v>1</v>
      </c>
      <c r="BP84" s="48">
        <f>+AY84-'Приложение 2'!E84</f>
        <v>0</v>
      </c>
    </row>
    <row r="85" spans="1:68" ht="12.75" customHeight="1" x14ac:dyDescent="0.25">
      <c r="A85" s="36">
        <f t="shared" si="45"/>
        <v>73</v>
      </c>
      <c r="B85" s="36">
        <f t="shared" si="46"/>
        <v>73</v>
      </c>
      <c r="C85" s="37" t="s">
        <v>125</v>
      </c>
      <c r="D85" s="36" t="s">
        <v>162</v>
      </c>
      <c r="E85" s="38" t="s">
        <v>117</v>
      </c>
      <c r="F85" s="39" t="s">
        <v>61</v>
      </c>
      <c r="G85" s="39">
        <v>9</v>
      </c>
      <c r="H85" s="39">
        <v>1</v>
      </c>
      <c r="I85" s="38">
        <v>1520.3</v>
      </c>
      <c r="J85" s="38">
        <v>1470.1</v>
      </c>
      <c r="K85" s="38">
        <v>50.2</v>
      </c>
      <c r="L85" s="40">
        <v>58</v>
      </c>
      <c r="M85" s="41">
        <f t="shared" si="40"/>
        <v>719801.24</v>
      </c>
      <c r="N85" s="41"/>
      <c r="O85" s="41">
        <v>0</v>
      </c>
      <c r="P85" s="41">
        <v>0</v>
      </c>
      <c r="Q85" s="41">
        <f>+AY85</f>
        <v>719801.24</v>
      </c>
      <c r="R85" s="41">
        <v>0</v>
      </c>
      <c r="S85" s="41">
        <v>0</v>
      </c>
      <c r="T85" s="38">
        <v>319.7</v>
      </c>
      <c r="U85" s="38">
        <v>473.46</v>
      </c>
      <c r="V85" s="39">
        <v>2025</v>
      </c>
      <c r="W85" s="43">
        <v>1301872.32</v>
      </c>
      <c r="X85" s="43">
        <f>+(J85*15.35+K85*26.02)*12*0.85</f>
        <v>243496.83780000001</v>
      </c>
      <c r="Y85" s="43">
        <f>+(J85*15.35+K85*26.02)*12*30</f>
        <v>8594006.040000001</v>
      </c>
      <c r="Z85" s="43"/>
      <c r="AA85" s="43">
        <f t="shared" si="36"/>
        <v>719801.23950984003</v>
      </c>
      <c r="AB85" s="43">
        <v>0</v>
      </c>
      <c r="AC85" s="43">
        <v>0</v>
      </c>
      <c r="AD85" s="43">
        <v>0</v>
      </c>
      <c r="AE85" s="43">
        <v>0</v>
      </c>
      <c r="AF85" s="43">
        <v>486034.27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215940.372</v>
      </c>
      <c r="AO85" s="43">
        <v>7198.0123999999996</v>
      </c>
      <c r="AP85" s="43">
        <v>10628.58510984</v>
      </c>
      <c r="AQ85" s="5">
        <f t="shared" si="37"/>
        <v>1</v>
      </c>
      <c r="AS85" s="36">
        <f t="shared" si="38"/>
        <v>70</v>
      </c>
      <c r="AT85" s="36">
        <f t="shared" si="39"/>
        <v>70</v>
      </c>
      <c r="AU85" s="37" t="s">
        <v>125</v>
      </c>
      <c r="AV85" s="36" t="s">
        <v>162</v>
      </c>
      <c r="AW85" s="36"/>
      <c r="AX85" s="45">
        <f t="shared" si="43"/>
        <v>0</v>
      </c>
      <c r="AY85" s="46">
        <v>719801.24</v>
      </c>
      <c r="AZ85" s="46"/>
      <c r="BA85" s="46"/>
      <c r="BB85" s="46"/>
      <c r="BC85" s="46"/>
      <c r="BD85" s="46">
        <v>486034.27</v>
      </c>
      <c r="BE85" s="45"/>
      <c r="BF85" s="45">
        <v>0</v>
      </c>
      <c r="BG85" s="46"/>
      <c r="BH85" s="46"/>
      <c r="BI85" s="46"/>
      <c r="BJ85" s="46"/>
      <c r="BK85" s="46"/>
      <c r="BL85" s="46">
        <v>215940.37</v>
      </c>
      <c r="BM85" s="46">
        <v>7198.01</v>
      </c>
      <c r="BN85" s="46">
        <v>10628.59</v>
      </c>
      <c r="BO85" s="47">
        <f t="shared" si="44"/>
        <v>1</v>
      </c>
      <c r="BP85" s="48">
        <f>+AY85-'Приложение 2'!E85</f>
        <v>0</v>
      </c>
    </row>
    <row r="86" spans="1:68" ht="12.75" customHeight="1" x14ac:dyDescent="0.25">
      <c r="A86" s="36">
        <f t="shared" si="45"/>
        <v>74</v>
      </c>
      <c r="B86" s="36">
        <f t="shared" si="46"/>
        <v>74</v>
      </c>
      <c r="C86" s="37" t="s">
        <v>125</v>
      </c>
      <c r="D86" s="36" t="s">
        <v>163</v>
      </c>
      <c r="E86" s="38" t="s">
        <v>132</v>
      </c>
      <c r="F86" s="39" t="s">
        <v>61</v>
      </c>
      <c r="G86" s="39">
        <v>9</v>
      </c>
      <c r="H86" s="39">
        <v>1</v>
      </c>
      <c r="I86" s="38">
        <v>2337.6999999999998</v>
      </c>
      <c r="J86" s="38">
        <v>2245.4</v>
      </c>
      <c r="K86" s="38">
        <v>92.299999999999699</v>
      </c>
      <c r="L86" s="40">
        <v>72</v>
      </c>
      <c r="M86" s="41">
        <f t="shared" si="40"/>
        <v>3591360</v>
      </c>
      <c r="N86" s="41"/>
      <c r="O86" s="41">
        <v>0</v>
      </c>
      <c r="P86" s="41">
        <v>0</v>
      </c>
      <c r="Q86" s="41">
        <f>+W86+X86</f>
        <v>2972850.4471999998</v>
      </c>
      <c r="R86" s="41">
        <f>+AY86-O86-Q86</f>
        <v>618509.55280000018</v>
      </c>
      <c r="S86" s="41">
        <v>0</v>
      </c>
      <c r="T86" s="38">
        <v>1716.42</v>
      </c>
      <c r="U86" s="38">
        <v>1827.03</v>
      </c>
      <c r="V86" s="39">
        <v>2025</v>
      </c>
      <c r="W86" s="43">
        <v>2596791.38</v>
      </c>
      <c r="X86" s="43">
        <f>+(J86*15.35+K86*26.02)*12*0.85</f>
        <v>376059.06719999993</v>
      </c>
      <c r="Y86" s="43">
        <f>+(J86*15.35+K86*26.02)*12*30</f>
        <v>13272672.959999997</v>
      </c>
      <c r="Z86" s="43"/>
      <c r="AA86" s="43">
        <f t="shared" si="36"/>
        <v>4271050.0011999998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4012463.55</v>
      </c>
      <c r="AJ86" s="43">
        <v>0</v>
      </c>
      <c r="AK86" s="43">
        <v>0</v>
      </c>
      <c r="AL86" s="43">
        <v>0</v>
      </c>
      <c r="AM86" s="43">
        <v>0</v>
      </c>
      <c r="AN86" s="43">
        <v>128131.5</v>
      </c>
      <c r="AO86" s="43">
        <v>42710.5</v>
      </c>
      <c r="AP86" s="43">
        <v>87744.451199999996</v>
      </c>
      <c r="AQ86" s="5">
        <f t="shared" si="37"/>
        <v>1</v>
      </c>
      <c r="AS86" s="36">
        <f t="shared" si="38"/>
        <v>71</v>
      </c>
      <c r="AT86" s="36">
        <f t="shared" si="39"/>
        <v>71</v>
      </c>
      <c r="AU86" s="37" t="s">
        <v>125</v>
      </c>
      <c r="AV86" s="36" t="s">
        <v>163</v>
      </c>
      <c r="AW86" s="36"/>
      <c r="AX86" s="45">
        <f t="shared" si="43"/>
        <v>0</v>
      </c>
      <c r="AY86" s="46">
        <v>3591360</v>
      </c>
      <c r="AZ86" s="46"/>
      <c r="BA86" s="46"/>
      <c r="BB86" s="46"/>
      <c r="BC86" s="46"/>
      <c r="BD86" s="46"/>
      <c r="BE86" s="45"/>
      <c r="BF86" s="45">
        <v>0</v>
      </c>
      <c r="BG86" s="46">
        <v>3373924.70016</v>
      </c>
      <c r="BH86" s="46"/>
      <c r="BI86" s="46"/>
      <c r="BJ86" s="46"/>
      <c r="BK86" s="46"/>
      <c r="BL86" s="46">
        <v>107740.8</v>
      </c>
      <c r="BM86" s="46">
        <v>35913.599999999999</v>
      </c>
      <c r="BN86" s="46">
        <v>73780.899839999998</v>
      </c>
      <c r="BO86" s="47">
        <f t="shared" si="44"/>
        <v>1</v>
      </c>
      <c r="BP86" s="48">
        <f>+AY86-'Приложение 2'!E86</f>
        <v>0</v>
      </c>
    </row>
    <row r="87" spans="1:68" ht="12.75" customHeight="1" x14ac:dyDescent="0.25">
      <c r="A87" s="36">
        <f t="shared" si="45"/>
        <v>75</v>
      </c>
      <c r="B87" s="36">
        <f t="shared" si="46"/>
        <v>75</v>
      </c>
      <c r="C87" s="37" t="s">
        <v>125</v>
      </c>
      <c r="D87" s="36" t="s">
        <v>164</v>
      </c>
      <c r="E87" s="38" t="s">
        <v>81</v>
      </c>
      <c r="F87" s="39" t="s">
        <v>61</v>
      </c>
      <c r="G87" s="39">
        <v>4</v>
      </c>
      <c r="H87" s="39">
        <v>6</v>
      </c>
      <c r="I87" s="38">
        <v>3605.9</v>
      </c>
      <c r="J87" s="38">
        <v>3605.9</v>
      </c>
      <c r="K87" s="38">
        <v>0</v>
      </c>
      <c r="L87" s="40">
        <v>152</v>
      </c>
      <c r="M87" s="41">
        <f t="shared" si="40"/>
        <v>2162350.0499999998</v>
      </c>
      <c r="N87" s="41"/>
      <c r="O87" s="41">
        <v>0</v>
      </c>
      <c r="P87" s="41">
        <v>0</v>
      </c>
      <c r="Q87" s="41">
        <f>+AY87</f>
        <v>2162350.0499999998</v>
      </c>
      <c r="R87" s="41">
        <v>0</v>
      </c>
      <c r="S87" s="41">
        <v>0</v>
      </c>
      <c r="T87" s="38">
        <v>404.92</v>
      </c>
      <c r="U87" s="38">
        <v>599.66999999999996</v>
      </c>
      <c r="V87" s="39">
        <v>2025</v>
      </c>
      <c r="W87" s="43">
        <v>2617273.83</v>
      </c>
      <c r="X87" s="43">
        <f t="shared" ref="X87:X97" si="47">+(J87*11.55+K87*23.1)*12*0.85</f>
        <v>424811.07900000003</v>
      </c>
      <c r="Y87" s="43">
        <f>+(J87*11.55+K87*23.1)*12*30</f>
        <v>14993332.200000001</v>
      </c>
      <c r="Z87" s="43"/>
      <c r="AA87" s="43">
        <f t="shared" si="36"/>
        <v>2162350.0463383002</v>
      </c>
      <c r="AB87" s="43">
        <v>0</v>
      </c>
      <c r="AC87" s="43">
        <v>0</v>
      </c>
      <c r="AD87" s="43">
        <v>0</v>
      </c>
      <c r="AE87" s="43">
        <v>0</v>
      </c>
      <c r="AF87" s="43">
        <v>1460092.27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648705.01500000001</v>
      </c>
      <c r="AO87" s="43">
        <v>21623.500499999998</v>
      </c>
      <c r="AP87" s="43">
        <v>31929.260838300001</v>
      </c>
      <c r="AQ87" s="5">
        <f t="shared" si="37"/>
        <v>1</v>
      </c>
      <c r="AS87" s="36">
        <f t="shared" si="38"/>
        <v>72</v>
      </c>
      <c r="AT87" s="36">
        <f t="shared" si="39"/>
        <v>72</v>
      </c>
      <c r="AU87" s="37" t="s">
        <v>125</v>
      </c>
      <c r="AV87" s="36" t="s">
        <v>164</v>
      </c>
      <c r="AW87" s="36"/>
      <c r="AX87" s="45">
        <f t="shared" si="43"/>
        <v>0</v>
      </c>
      <c r="AY87" s="46">
        <v>2162350.0499999998</v>
      </c>
      <c r="AZ87" s="46"/>
      <c r="BA87" s="46"/>
      <c r="BB87" s="46"/>
      <c r="BC87" s="46"/>
      <c r="BD87" s="46">
        <v>1460092.27</v>
      </c>
      <c r="BE87" s="45"/>
      <c r="BF87" s="45">
        <v>0</v>
      </c>
      <c r="BG87" s="46"/>
      <c r="BH87" s="46"/>
      <c r="BI87" s="46"/>
      <c r="BJ87" s="46"/>
      <c r="BK87" s="46"/>
      <c r="BL87" s="46">
        <v>648705.02</v>
      </c>
      <c r="BM87" s="46">
        <v>21623.5</v>
      </c>
      <c r="BN87" s="46">
        <v>31929.26</v>
      </c>
      <c r="BO87" s="47">
        <f t="shared" si="44"/>
        <v>1</v>
      </c>
      <c r="BP87" s="48">
        <f>+AY87-'Приложение 2'!E87</f>
        <v>0</v>
      </c>
    </row>
    <row r="88" spans="1:68" ht="12.75" customHeight="1" x14ac:dyDescent="0.25">
      <c r="A88" s="36">
        <f t="shared" si="45"/>
        <v>76</v>
      </c>
      <c r="B88" s="36">
        <f t="shared" si="46"/>
        <v>76</v>
      </c>
      <c r="C88" s="37" t="s">
        <v>125</v>
      </c>
      <c r="D88" s="36" t="s">
        <v>165</v>
      </c>
      <c r="E88" s="38" t="s">
        <v>81</v>
      </c>
      <c r="F88" s="39" t="s">
        <v>61</v>
      </c>
      <c r="G88" s="39">
        <v>5</v>
      </c>
      <c r="H88" s="39">
        <v>4</v>
      </c>
      <c r="I88" s="38">
        <v>4306.8999999999996</v>
      </c>
      <c r="J88" s="38">
        <v>4306.8999999999996</v>
      </c>
      <c r="K88" s="38">
        <v>0</v>
      </c>
      <c r="L88" s="40">
        <v>207</v>
      </c>
      <c r="M88" s="41">
        <f t="shared" si="40"/>
        <v>2582718.7200000002</v>
      </c>
      <c r="N88" s="41"/>
      <c r="O88" s="41">
        <v>0</v>
      </c>
      <c r="P88" s="41">
        <v>0</v>
      </c>
      <c r="Q88" s="41">
        <f>+AY88</f>
        <v>2582718.7200000002</v>
      </c>
      <c r="R88" s="41">
        <v>0</v>
      </c>
      <c r="S88" s="41">
        <v>0</v>
      </c>
      <c r="T88" s="38">
        <v>404.92</v>
      </c>
      <c r="U88" s="38">
        <v>599.66999999999996</v>
      </c>
      <c r="V88" s="39">
        <v>2025</v>
      </c>
      <c r="W88" s="43">
        <v>3371659.23</v>
      </c>
      <c r="X88" s="43">
        <f t="shared" si="47"/>
        <v>507395.88899999997</v>
      </c>
      <c r="Y88" s="43">
        <f>+(J88*11.55+K88*23.1)*12*30</f>
        <v>17908090.199999999</v>
      </c>
      <c r="Z88" s="43"/>
      <c r="AA88" s="43">
        <f t="shared" si="36"/>
        <v>2582718.7178195203</v>
      </c>
      <c r="AB88" s="43">
        <v>0</v>
      </c>
      <c r="AC88" s="43">
        <v>0</v>
      </c>
      <c r="AD88" s="43">
        <v>0</v>
      </c>
      <c r="AE88" s="43">
        <v>0</v>
      </c>
      <c r="AF88" s="43">
        <v>1743939.49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774815.61600000004</v>
      </c>
      <c r="AO88" s="43">
        <v>25827.1872</v>
      </c>
      <c r="AP88" s="43">
        <v>38136.424619520003</v>
      </c>
      <c r="AQ88" s="5">
        <f t="shared" si="37"/>
        <v>1</v>
      </c>
      <c r="AS88" s="36">
        <f t="shared" si="38"/>
        <v>73</v>
      </c>
      <c r="AT88" s="36">
        <f t="shared" si="39"/>
        <v>73</v>
      </c>
      <c r="AU88" s="37" t="s">
        <v>125</v>
      </c>
      <c r="AV88" s="36" t="s">
        <v>165</v>
      </c>
      <c r="AW88" s="36"/>
      <c r="AX88" s="45">
        <f t="shared" si="43"/>
        <v>0</v>
      </c>
      <c r="AY88" s="46">
        <v>2582718.7200000002</v>
      </c>
      <c r="AZ88" s="46"/>
      <c r="BA88" s="46"/>
      <c r="BB88" s="46"/>
      <c r="BC88" s="46"/>
      <c r="BD88" s="46">
        <v>1743939.49</v>
      </c>
      <c r="BE88" s="45"/>
      <c r="BF88" s="45">
        <v>0</v>
      </c>
      <c r="BG88" s="46"/>
      <c r="BH88" s="46"/>
      <c r="BI88" s="46"/>
      <c r="BJ88" s="46"/>
      <c r="BK88" s="46"/>
      <c r="BL88" s="46">
        <v>774815.62</v>
      </c>
      <c r="BM88" s="46">
        <v>25827.19</v>
      </c>
      <c r="BN88" s="46">
        <v>38136.42</v>
      </c>
      <c r="BO88" s="47">
        <f t="shared" si="44"/>
        <v>1</v>
      </c>
      <c r="BP88" s="48">
        <f>+AY88-'Приложение 2'!E88</f>
        <v>0</v>
      </c>
    </row>
    <row r="89" spans="1:68" ht="12.75" customHeight="1" x14ac:dyDescent="0.25">
      <c r="A89" s="36">
        <f t="shared" si="45"/>
        <v>77</v>
      </c>
      <c r="B89" s="36">
        <f t="shared" si="46"/>
        <v>77</v>
      </c>
      <c r="C89" s="37" t="s">
        <v>125</v>
      </c>
      <c r="D89" s="36" t="s">
        <v>166</v>
      </c>
      <c r="E89" s="38" t="s">
        <v>92</v>
      </c>
      <c r="F89" s="39" t="s">
        <v>61</v>
      </c>
      <c r="G89" s="39">
        <v>5</v>
      </c>
      <c r="H89" s="39">
        <v>4</v>
      </c>
      <c r="I89" s="38">
        <v>4286.3</v>
      </c>
      <c r="J89" s="38">
        <v>4286.3</v>
      </c>
      <c r="K89" s="38">
        <v>0</v>
      </c>
      <c r="L89" s="40">
        <v>205</v>
      </c>
      <c r="M89" s="41">
        <f t="shared" si="40"/>
        <v>2570365.5299999998</v>
      </c>
      <c r="N89" s="41"/>
      <c r="O89" s="41">
        <v>0</v>
      </c>
      <c r="P89" s="41">
        <v>0</v>
      </c>
      <c r="Q89" s="41">
        <f>+AY89</f>
        <v>2570365.5299999998</v>
      </c>
      <c r="R89" s="41">
        <v>0</v>
      </c>
      <c r="S89" s="41">
        <v>0</v>
      </c>
      <c r="T89" s="38">
        <v>404.92</v>
      </c>
      <c r="U89" s="38">
        <v>599.66999999999996</v>
      </c>
      <c r="V89" s="39">
        <v>2025</v>
      </c>
      <c r="W89" s="43">
        <v>3336393.8</v>
      </c>
      <c r="X89" s="43">
        <f t="shared" si="47"/>
        <v>504969.00300000003</v>
      </c>
      <c r="Y89" s="43">
        <f>+(J89*11.55+K89*23.1)*12*30</f>
        <v>17822435.400000002</v>
      </c>
      <c r="Z89" s="43"/>
      <c r="AA89" s="43">
        <f t="shared" si="36"/>
        <v>2570365.5184683199</v>
      </c>
      <c r="AB89" s="43">
        <v>0</v>
      </c>
      <c r="AC89" s="43">
        <v>0</v>
      </c>
      <c r="AD89" s="43">
        <v>0</v>
      </c>
      <c r="AE89" s="43">
        <v>0</v>
      </c>
      <c r="AF89" s="43">
        <v>1735598.19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771109.65599999996</v>
      </c>
      <c r="AO89" s="43">
        <v>25703.655200000001</v>
      </c>
      <c r="AP89" s="43">
        <v>37954.01726832</v>
      </c>
      <c r="AQ89" s="5">
        <f t="shared" si="37"/>
        <v>1</v>
      </c>
      <c r="AS89" s="36">
        <f t="shared" si="38"/>
        <v>74</v>
      </c>
      <c r="AT89" s="36">
        <f t="shared" si="39"/>
        <v>74</v>
      </c>
      <c r="AU89" s="37" t="s">
        <v>125</v>
      </c>
      <c r="AV89" s="36" t="s">
        <v>166</v>
      </c>
      <c r="AW89" s="36"/>
      <c r="AX89" s="45">
        <f t="shared" si="43"/>
        <v>0</v>
      </c>
      <c r="AY89" s="46">
        <v>2570365.5299999998</v>
      </c>
      <c r="AZ89" s="46"/>
      <c r="BA89" s="46"/>
      <c r="BB89" s="46"/>
      <c r="BC89" s="46"/>
      <c r="BD89" s="46">
        <v>1735598.19</v>
      </c>
      <c r="BE89" s="45"/>
      <c r="BF89" s="45">
        <v>0</v>
      </c>
      <c r="BG89" s="46"/>
      <c r="BH89" s="46"/>
      <c r="BI89" s="46"/>
      <c r="BJ89" s="46"/>
      <c r="BK89" s="46"/>
      <c r="BL89" s="46">
        <v>771109.66</v>
      </c>
      <c r="BM89" s="46">
        <v>25703.66</v>
      </c>
      <c r="BN89" s="46">
        <v>37954.019999999997</v>
      </c>
      <c r="BO89" s="47">
        <f t="shared" si="44"/>
        <v>1</v>
      </c>
      <c r="BP89" s="48">
        <f>+AY89-'Приложение 2'!E89</f>
        <v>0</v>
      </c>
    </row>
    <row r="90" spans="1:68" ht="12.75" customHeight="1" x14ac:dyDescent="0.25">
      <c r="A90" s="36">
        <f t="shared" si="45"/>
        <v>78</v>
      </c>
      <c r="B90" s="36">
        <f t="shared" si="46"/>
        <v>78</v>
      </c>
      <c r="C90" s="37" t="s">
        <v>125</v>
      </c>
      <c r="D90" s="36" t="s">
        <v>167</v>
      </c>
      <c r="E90" s="38" t="s">
        <v>92</v>
      </c>
      <c r="F90" s="39" t="s">
        <v>61</v>
      </c>
      <c r="G90" s="39">
        <v>5</v>
      </c>
      <c r="H90" s="39">
        <v>4</v>
      </c>
      <c r="I90" s="38">
        <v>4323.8999999999996</v>
      </c>
      <c r="J90" s="38">
        <v>4323.8999999999996</v>
      </c>
      <c r="K90" s="38">
        <v>0</v>
      </c>
      <c r="L90" s="40">
        <v>199</v>
      </c>
      <c r="M90" s="41">
        <f t="shared" si="40"/>
        <v>2592913.1</v>
      </c>
      <c r="N90" s="41"/>
      <c r="O90" s="41">
        <v>0</v>
      </c>
      <c r="P90" s="41">
        <v>0</v>
      </c>
      <c r="Q90" s="41">
        <f>+AY90</f>
        <v>2592913.1</v>
      </c>
      <c r="R90" s="41">
        <v>0</v>
      </c>
      <c r="S90" s="41">
        <v>0</v>
      </c>
      <c r="T90" s="38">
        <v>404.92</v>
      </c>
      <c r="U90" s="38">
        <v>599.66999999999996</v>
      </c>
      <c r="V90" s="39">
        <v>2025</v>
      </c>
      <c r="W90" s="43">
        <v>3299701.94</v>
      </c>
      <c r="X90" s="43">
        <f t="shared" si="47"/>
        <v>509398.65900000004</v>
      </c>
      <c r="Y90" s="43">
        <f>+(J90*11.55+K90*23.1)*12*30</f>
        <v>17978776.200000003</v>
      </c>
      <c r="Z90" s="43"/>
      <c r="AA90" s="43">
        <f t="shared" si="36"/>
        <v>2592913.1090822597</v>
      </c>
      <c r="AB90" s="43">
        <v>0</v>
      </c>
      <c r="AC90" s="43">
        <v>0</v>
      </c>
      <c r="AD90" s="43">
        <v>0</v>
      </c>
      <c r="AE90" s="43">
        <v>0</v>
      </c>
      <c r="AF90" s="43">
        <v>1750823.09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777873.93299999996</v>
      </c>
      <c r="AO90" s="43">
        <v>25929.131099999999</v>
      </c>
      <c r="AP90" s="43">
        <v>38286.954982260002</v>
      </c>
      <c r="AQ90" s="5">
        <f t="shared" si="37"/>
        <v>1</v>
      </c>
      <c r="AS90" s="36">
        <f t="shared" si="38"/>
        <v>75</v>
      </c>
      <c r="AT90" s="36">
        <f t="shared" si="39"/>
        <v>75</v>
      </c>
      <c r="AU90" s="37" t="s">
        <v>125</v>
      </c>
      <c r="AV90" s="36" t="s">
        <v>167</v>
      </c>
      <c r="AW90" s="36"/>
      <c r="AX90" s="45">
        <f t="shared" si="43"/>
        <v>0</v>
      </c>
      <c r="AY90" s="46">
        <v>2592913.1</v>
      </c>
      <c r="AZ90" s="46"/>
      <c r="BA90" s="46"/>
      <c r="BB90" s="46"/>
      <c r="BC90" s="46"/>
      <c r="BD90" s="46">
        <v>1750823.09</v>
      </c>
      <c r="BE90" s="45"/>
      <c r="BF90" s="45">
        <v>0</v>
      </c>
      <c r="BG90" s="46"/>
      <c r="BH90" s="46"/>
      <c r="BI90" s="46"/>
      <c r="BJ90" s="46"/>
      <c r="BK90" s="46"/>
      <c r="BL90" s="46">
        <v>777873.93</v>
      </c>
      <c r="BM90" s="46">
        <v>25929.13</v>
      </c>
      <c r="BN90" s="46">
        <v>38286.949999999997</v>
      </c>
      <c r="BO90" s="47">
        <f t="shared" si="44"/>
        <v>1</v>
      </c>
      <c r="BP90" s="48">
        <f>+AY90-'Приложение 2'!E90</f>
        <v>0</v>
      </c>
    </row>
    <row r="91" spans="1:68" ht="12.75" customHeight="1" x14ac:dyDescent="0.25">
      <c r="A91" s="36">
        <f t="shared" si="45"/>
        <v>79</v>
      </c>
      <c r="B91" s="36">
        <f t="shared" si="46"/>
        <v>79</v>
      </c>
      <c r="C91" s="37" t="s">
        <v>125</v>
      </c>
      <c r="D91" s="36" t="s">
        <v>168</v>
      </c>
      <c r="E91" s="38" t="s">
        <v>71</v>
      </c>
      <c r="F91" s="39" t="s">
        <v>61</v>
      </c>
      <c r="G91" s="39">
        <v>4</v>
      </c>
      <c r="H91" s="39">
        <v>2</v>
      </c>
      <c r="I91" s="38">
        <v>2192.6</v>
      </c>
      <c r="J91" s="38">
        <v>1960.1</v>
      </c>
      <c r="K91" s="38">
        <v>0</v>
      </c>
      <c r="L91" s="40">
        <v>86</v>
      </c>
      <c r="M91" s="41">
        <f t="shared" si="40"/>
        <v>2584137.0299999998</v>
      </c>
      <c r="N91" s="41"/>
      <c r="O91" s="41">
        <v>0</v>
      </c>
      <c r="P91" s="41">
        <v>0</v>
      </c>
      <c r="Q91" s="41">
        <f>+W91+X91</f>
        <v>230919.38099999999</v>
      </c>
      <c r="R91" s="41">
        <f>+AY91-O91-Q91</f>
        <v>2353217.6489999997</v>
      </c>
      <c r="S91" s="41">
        <v>0</v>
      </c>
      <c r="T91" s="38">
        <v>1148.24</v>
      </c>
      <c r="U91" s="38">
        <v>1318.37</v>
      </c>
      <c r="V91" s="39">
        <v>2025</v>
      </c>
      <c r="W91" s="43">
        <v>0</v>
      </c>
      <c r="X91" s="43">
        <f t="shared" si="47"/>
        <v>230919.38099999999</v>
      </c>
      <c r="Y91" s="43" t="e">
        <f>+(J91*11.55+K91*23.1)*12*30+[3]Лист1!$BC$257</f>
        <v>#REF!</v>
      </c>
      <c r="Z91" s="43"/>
      <c r="AA91" s="43">
        <f t="shared" si="36"/>
        <v>2584137.0384638403</v>
      </c>
      <c r="AB91" s="43">
        <v>0</v>
      </c>
      <c r="AC91" s="43">
        <v>2250664.4900000002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258413.704</v>
      </c>
      <c r="AO91" s="43">
        <v>25841.3704</v>
      </c>
      <c r="AP91" s="43">
        <v>49217.474063840004</v>
      </c>
      <c r="AQ91" s="5">
        <f t="shared" si="37"/>
        <v>1</v>
      </c>
      <c r="AS91" s="36">
        <f t="shared" si="38"/>
        <v>76</v>
      </c>
      <c r="AT91" s="36">
        <f t="shared" si="39"/>
        <v>76</v>
      </c>
      <c r="AU91" s="37" t="s">
        <v>125</v>
      </c>
      <c r="AV91" s="36" t="s">
        <v>168</v>
      </c>
      <c r="AW91" s="36"/>
      <c r="AX91" s="45">
        <f t="shared" si="43"/>
        <v>0</v>
      </c>
      <c r="AY91" s="46">
        <v>2584137.0299999998</v>
      </c>
      <c r="AZ91" s="46"/>
      <c r="BA91" s="46">
        <v>2250664.4900000002</v>
      </c>
      <c r="BB91" s="46"/>
      <c r="BC91" s="46"/>
      <c r="BD91" s="46"/>
      <c r="BE91" s="45"/>
      <c r="BF91" s="45">
        <v>0</v>
      </c>
      <c r="BG91" s="46"/>
      <c r="BH91" s="46"/>
      <c r="BI91" s="46"/>
      <c r="BJ91" s="46"/>
      <c r="BK91" s="46"/>
      <c r="BL91" s="46">
        <v>258413.7</v>
      </c>
      <c r="BM91" s="46">
        <v>25841.37</v>
      </c>
      <c r="BN91" s="46">
        <v>49217.47</v>
      </c>
      <c r="BO91" s="47">
        <f t="shared" si="44"/>
        <v>1</v>
      </c>
      <c r="BP91" s="48">
        <f>+AY91-'Приложение 2'!E91</f>
        <v>0</v>
      </c>
    </row>
    <row r="92" spans="1:68" ht="12.75" customHeight="1" x14ac:dyDescent="0.25">
      <c r="A92" s="36">
        <f t="shared" si="45"/>
        <v>80</v>
      </c>
      <c r="B92" s="36">
        <f t="shared" si="46"/>
        <v>80</v>
      </c>
      <c r="C92" s="37" t="s">
        <v>125</v>
      </c>
      <c r="D92" s="36" t="s">
        <v>169</v>
      </c>
      <c r="E92" s="38" t="s">
        <v>117</v>
      </c>
      <c r="F92" s="39" t="s">
        <v>61</v>
      </c>
      <c r="G92" s="39">
        <v>4</v>
      </c>
      <c r="H92" s="39">
        <v>3</v>
      </c>
      <c r="I92" s="38">
        <v>4132.42</v>
      </c>
      <c r="J92" s="38">
        <v>3740.02</v>
      </c>
      <c r="K92" s="38">
        <v>392.4</v>
      </c>
      <c r="L92" s="40">
        <v>277</v>
      </c>
      <c r="M92" s="41" t="e">
        <f t="shared" si="40"/>
        <v>#REF!</v>
      </c>
      <c r="N92" s="41"/>
      <c r="O92" s="41">
        <v>4634788.09</v>
      </c>
      <c r="P92" s="41">
        <v>0</v>
      </c>
      <c r="Q92" s="41">
        <f>+W92+X92</f>
        <v>533069.0442</v>
      </c>
      <c r="R92" s="41" t="e">
        <f>IF(Y92&gt;0, Y92, 0)</f>
        <v>#REF!</v>
      </c>
      <c r="S92" s="41" t="e">
        <f>IF(Y92&gt;0, AY92-O92-P92-Q92-R92, 0)</f>
        <v>#REF!</v>
      </c>
      <c r="T92" s="38">
        <v>6862.03</v>
      </c>
      <c r="U92" s="38">
        <v>7878.75</v>
      </c>
      <c r="V92" s="39">
        <v>2025</v>
      </c>
      <c r="W92" s="43">
        <v>0</v>
      </c>
      <c r="X92" s="43">
        <f t="shared" si="47"/>
        <v>533069.0442</v>
      </c>
      <c r="Y92" s="43" t="e">
        <f>+(J92*11.55+K92*23.1)*12*30+[2]Лист1!$BC$119</f>
        <v>#REF!</v>
      </c>
      <c r="Z92" s="43"/>
      <c r="AA92" s="43">
        <f t="shared" si="36"/>
        <v>32558304.078307685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28356785.170000002</v>
      </c>
      <c r="AM92" s="43">
        <v>0</v>
      </c>
      <c r="AN92" s="43">
        <v>3255830.4079999998</v>
      </c>
      <c r="AO92" s="43">
        <v>325583.04080000002</v>
      </c>
      <c r="AP92" s="43">
        <v>620105.45950768003</v>
      </c>
      <c r="AQ92" s="5">
        <f t="shared" si="37"/>
        <v>1</v>
      </c>
      <c r="AS92" s="36">
        <f t="shared" si="38"/>
        <v>77</v>
      </c>
      <c r="AT92" s="36">
        <f t="shared" si="39"/>
        <v>77</v>
      </c>
      <c r="AU92" s="37" t="s">
        <v>125</v>
      </c>
      <c r="AV92" s="36" t="s">
        <v>169</v>
      </c>
      <c r="AW92" s="36"/>
      <c r="AX92" s="45" t="e">
        <f t="shared" si="43"/>
        <v>#REF!</v>
      </c>
      <c r="AY92" s="46">
        <v>32558304.079999998</v>
      </c>
      <c r="AZ92" s="46"/>
      <c r="BA92" s="46"/>
      <c r="BB92" s="46"/>
      <c r="BC92" s="46"/>
      <c r="BD92" s="46"/>
      <c r="BE92" s="45"/>
      <c r="BF92" s="45">
        <v>0</v>
      </c>
      <c r="BG92" s="46"/>
      <c r="BH92" s="46"/>
      <c r="BI92" s="46"/>
      <c r="BJ92" s="46">
        <v>28356785.170000002</v>
      </c>
      <c r="BK92" s="46"/>
      <c r="BL92" s="46">
        <v>3255830.41</v>
      </c>
      <c r="BM92" s="46">
        <v>325583.03999999998</v>
      </c>
      <c r="BN92" s="46">
        <v>620105.46</v>
      </c>
      <c r="BO92" s="47">
        <f t="shared" si="44"/>
        <v>1</v>
      </c>
      <c r="BP92" s="48">
        <f>+AY92-'Приложение 2'!E92</f>
        <v>0</v>
      </c>
    </row>
    <row r="93" spans="1:68" ht="12.75" customHeight="1" x14ac:dyDescent="0.25">
      <c r="A93" s="36">
        <f t="shared" si="45"/>
        <v>81</v>
      </c>
      <c r="B93" s="36">
        <f t="shared" si="46"/>
        <v>81</v>
      </c>
      <c r="C93" s="37" t="s">
        <v>125</v>
      </c>
      <c r="D93" s="36" t="s">
        <v>170</v>
      </c>
      <c r="E93" s="38" t="s">
        <v>86</v>
      </c>
      <c r="F93" s="39" t="s">
        <v>61</v>
      </c>
      <c r="G93" s="39">
        <v>5</v>
      </c>
      <c r="H93" s="39">
        <v>4</v>
      </c>
      <c r="I93" s="38">
        <v>4397.6000000000004</v>
      </c>
      <c r="J93" s="38">
        <v>4306.8</v>
      </c>
      <c r="K93" s="38">
        <v>90.800000000000196</v>
      </c>
      <c r="L93" s="40">
        <v>188</v>
      </c>
      <c r="M93" s="41">
        <f t="shared" si="40"/>
        <v>2637108.7999999998</v>
      </c>
      <c r="N93" s="41"/>
      <c r="O93" s="41">
        <v>0</v>
      </c>
      <c r="P93" s="41">
        <v>0</v>
      </c>
      <c r="Q93" s="41">
        <f>+AY93</f>
        <v>2637108.7999999998</v>
      </c>
      <c r="R93" s="41">
        <v>0</v>
      </c>
      <c r="S93" s="41">
        <v>0</v>
      </c>
      <c r="T93" s="38">
        <v>404.92</v>
      </c>
      <c r="U93" s="38">
        <v>599.66999999999996</v>
      </c>
      <c r="V93" s="39">
        <v>2025</v>
      </c>
      <c r="W93" s="43">
        <v>3659410.37</v>
      </c>
      <c r="X93" s="43">
        <f t="shared" si="47"/>
        <v>528778.4040000001</v>
      </c>
      <c r="Y93" s="43">
        <f>+(J93*11.55+K93*23.1)*12*30</f>
        <v>18662767.200000003</v>
      </c>
      <c r="Z93" s="43"/>
      <c r="AA93" s="43">
        <f t="shared" si="36"/>
        <v>2637108.7932931404</v>
      </c>
      <c r="AB93" s="43">
        <v>0</v>
      </c>
      <c r="AC93" s="43">
        <v>0</v>
      </c>
      <c r="AD93" s="43">
        <v>0</v>
      </c>
      <c r="AE93" s="43">
        <v>0</v>
      </c>
      <c r="AF93" s="43">
        <v>1780665.52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791132.63699999999</v>
      </c>
      <c r="AO93" s="43">
        <v>26371.087899999999</v>
      </c>
      <c r="AP93" s="43">
        <v>38939.548393140001</v>
      </c>
      <c r="AQ93" s="5">
        <f t="shared" si="37"/>
        <v>1</v>
      </c>
      <c r="AS93" s="36">
        <f t="shared" si="38"/>
        <v>78</v>
      </c>
      <c r="AT93" s="36">
        <f t="shared" si="39"/>
        <v>78</v>
      </c>
      <c r="AU93" s="37" t="s">
        <v>125</v>
      </c>
      <c r="AV93" s="36" t="s">
        <v>170</v>
      </c>
      <c r="AW93" s="36"/>
      <c r="AX93" s="45">
        <f t="shared" si="43"/>
        <v>0</v>
      </c>
      <c r="AY93" s="46">
        <v>2637108.7999999998</v>
      </c>
      <c r="AZ93" s="46"/>
      <c r="BA93" s="46"/>
      <c r="BB93" s="46"/>
      <c r="BC93" s="46"/>
      <c r="BD93" s="46">
        <v>1780665.52</v>
      </c>
      <c r="BE93" s="45"/>
      <c r="BF93" s="45">
        <v>0</v>
      </c>
      <c r="BG93" s="46"/>
      <c r="BH93" s="46"/>
      <c r="BI93" s="46"/>
      <c r="BJ93" s="46"/>
      <c r="BK93" s="46"/>
      <c r="BL93" s="46">
        <v>791132.64</v>
      </c>
      <c r="BM93" s="46">
        <v>26371.09</v>
      </c>
      <c r="BN93" s="46">
        <v>38939.550000000003</v>
      </c>
      <c r="BO93" s="47">
        <f t="shared" si="44"/>
        <v>1</v>
      </c>
      <c r="BP93" s="48">
        <f>+AY93-'Приложение 2'!E93</f>
        <v>0</v>
      </c>
    </row>
    <row r="94" spans="1:68" ht="12.75" customHeight="1" x14ac:dyDescent="0.25">
      <c r="A94" s="36">
        <f t="shared" si="45"/>
        <v>82</v>
      </c>
      <c r="B94" s="36">
        <f t="shared" si="46"/>
        <v>82</v>
      </c>
      <c r="C94" s="37" t="s">
        <v>125</v>
      </c>
      <c r="D94" s="36" t="s">
        <v>171</v>
      </c>
      <c r="E94" s="38" t="s">
        <v>108</v>
      </c>
      <c r="F94" s="39" t="s">
        <v>61</v>
      </c>
      <c r="G94" s="39">
        <v>5</v>
      </c>
      <c r="H94" s="39">
        <v>6</v>
      </c>
      <c r="I94" s="38">
        <v>6184.9</v>
      </c>
      <c r="J94" s="38">
        <v>6184.9</v>
      </c>
      <c r="K94" s="38">
        <v>0</v>
      </c>
      <c r="L94" s="40">
        <v>310</v>
      </c>
      <c r="M94" s="41">
        <f t="shared" si="40"/>
        <v>3708898.97</v>
      </c>
      <c r="N94" s="41"/>
      <c r="O94" s="41">
        <v>0</v>
      </c>
      <c r="P94" s="41">
        <v>0</v>
      </c>
      <c r="Q94" s="41">
        <f>+AY94</f>
        <v>3708898.97</v>
      </c>
      <c r="R94" s="41">
        <v>0</v>
      </c>
      <c r="S94" s="41">
        <v>0</v>
      </c>
      <c r="T94" s="38">
        <v>404.92</v>
      </c>
      <c r="U94" s="38">
        <v>599.66999999999996</v>
      </c>
      <c r="V94" s="39">
        <v>2025</v>
      </c>
      <c r="W94" s="43">
        <v>4724869.4000000004</v>
      </c>
      <c r="X94" s="43">
        <f t="shared" si="47"/>
        <v>728643.06900000002</v>
      </c>
      <c r="Y94" s="43">
        <f>+(J94*11.55+K94*23.1)*12*30</f>
        <v>25716814.199999999</v>
      </c>
      <c r="Z94" s="43"/>
      <c r="AA94" s="43">
        <f t="shared" si="36"/>
        <v>3708898.9761386798</v>
      </c>
      <c r="AB94" s="43">
        <v>0</v>
      </c>
      <c r="AC94" s="43">
        <v>0</v>
      </c>
      <c r="AD94" s="43">
        <v>0</v>
      </c>
      <c r="AE94" s="43">
        <v>0</v>
      </c>
      <c r="AF94" s="43">
        <v>2504374.69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1112669.6939999999</v>
      </c>
      <c r="AO94" s="43">
        <v>37088.989800000003</v>
      </c>
      <c r="AP94" s="43">
        <v>54765.602338680001</v>
      </c>
      <c r="AQ94" s="5">
        <f t="shared" si="37"/>
        <v>1</v>
      </c>
      <c r="AS94" s="36">
        <f t="shared" si="38"/>
        <v>79</v>
      </c>
      <c r="AT94" s="36">
        <f t="shared" si="39"/>
        <v>79</v>
      </c>
      <c r="AU94" s="37" t="s">
        <v>125</v>
      </c>
      <c r="AV94" s="36" t="s">
        <v>171</v>
      </c>
      <c r="AW94" s="36"/>
      <c r="AX94" s="45">
        <f t="shared" si="43"/>
        <v>0</v>
      </c>
      <c r="AY94" s="46">
        <v>3708898.97</v>
      </c>
      <c r="AZ94" s="46"/>
      <c r="BA94" s="46"/>
      <c r="BB94" s="46"/>
      <c r="BC94" s="46"/>
      <c r="BD94" s="46">
        <v>2504374.69</v>
      </c>
      <c r="BE94" s="45"/>
      <c r="BF94" s="45">
        <v>0</v>
      </c>
      <c r="BG94" s="46"/>
      <c r="BH94" s="46"/>
      <c r="BI94" s="46"/>
      <c r="BJ94" s="46"/>
      <c r="BK94" s="46"/>
      <c r="BL94" s="46">
        <v>1112669.69</v>
      </c>
      <c r="BM94" s="46">
        <v>37088.99</v>
      </c>
      <c r="BN94" s="46">
        <v>54765.599999999999</v>
      </c>
      <c r="BO94" s="47">
        <f t="shared" si="44"/>
        <v>1</v>
      </c>
      <c r="BP94" s="48">
        <f>+AY94-'Приложение 2'!E94</f>
        <v>0</v>
      </c>
    </row>
    <row r="95" spans="1:68" ht="12.75" customHeight="1" x14ac:dyDescent="0.25">
      <c r="A95" s="36">
        <f t="shared" si="45"/>
        <v>83</v>
      </c>
      <c r="B95" s="36">
        <f t="shared" si="46"/>
        <v>83</v>
      </c>
      <c r="C95" s="37" t="s">
        <v>125</v>
      </c>
      <c r="D95" s="36" t="s">
        <v>172</v>
      </c>
      <c r="E95" s="38" t="s">
        <v>141</v>
      </c>
      <c r="F95" s="39" t="s">
        <v>61</v>
      </c>
      <c r="G95" s="39">
        <v>4</v>
      </c>
      <c r="H95" s="39">
        <v>4</v>
      </c>
      <c r="I95" s="38">
        <v>4032.8</v>
      </c>
      <c r="J95" s="38">
        <v>3458.5</v>
      </c>
      <c r="K95" s="38">
        <v>0</v>
      </c>
      <c r="L95" s="40">
        <v>156</v>
      </c>
      <c r="M95" s="41" t="e">
        <f t="shared" si="40"/>
        <v>#REF!</v>
      </c>
      <c r="N95" s="41"/>
      <c r="O95" s="41">
        <f>1683020.34-240329.69</f>
        <v>1442690.6500000001</v>
      </c>
      <c r="P95" s="41"/>
      <c r="Q95" s="41">
        <f>+W95+X95</f>
        <v>407445.88500000001</v>
      </c>
      <c r="R95" s="41" t="e">
        <f>IF(Y95&gt;0, Y95, 0)</f>
        <v>#REF!</v>
      </c>
      <c r="S95" s="41" t="e">
        <f>IF(Y95&gt;0, AY95-O95-P95-Q95-R95, 0)</f>
        <v>#REF!</v>
      </c>
      <c r="T95" s="38">
        <v>14851.7595489707</v>
      </c>
      <c r="U95" s="38">
        <v>14851.7595489707</v>
      </c>
      <c r="V95" s="39">
        <v>2025</v>
      </c>
      <c r="W95" s="43">
        <v>0</v>
      </c>
      <c r="X95" s="43">
        <f t="shared" si="47"/>
        <v>407445.88500000001</v>
      </c>
      <c r="Y95" s="43" t="e">
        <f>+(J95*11.55+K95*23.1)*12*30+[3]Лист1!$BC$265</f>
        <v>#REF!</v>
      </c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5"/>
      <c r="AS95" s="36"/>
      <c r="AT95" s="36"/>
      <c r="AU95" s="37" t="s">
        <v>125</v>
      </c>
      <c r="AV95" s="36" t="s">
        <v>172</v>
      </c>
      <c r="AW95" s="36"/>
      <c r="AX95" s="45" t="e">
        <f t="shared" si="43"/>
        <v>#REF!</v>
      </c>
      <c r="AY95" s="46">
        <f>SUM(AZ95:BN95)</f>
        <v>7980093.0800000001</v>
      </c>
      <c r="AZ95" s="65">
        <v>6144729.9000000004</v>
      </c>
      <c r="BA95" s="46"/>
      <c r="BB95" s="46"/>
      <c r="BC95" s="46"/>
      <c r="BD95" s="61">
        <v>1375468.22</v>
      </c>
      <c r="BE95" s="45"/>
      <c r="BF95" s="65">
        <v>292698.96000000002</v>
      </c>
      <c r="BG95" s="46"/>
      <c r="BH95" s="46"/>
      <c r="BI95" s="46"/>
      <c r="BJ95" s="46"/>
      <c r="BK95" s="46"/>
      <c r="BL95" s="46"/>
      <c r="BM95" s="46"/>
      <c r="BN95" s="46">
        <v>167196</v>
      </c>
      <c r="BO95" s="47">
        <f t="shared" si="44"/>
        <v>3</v>
      </c>
      <c r="BP95" s="48">
        <f>+AY95-'Приложение 2'!E95</f>
        <v>0</v>
      </c>
    </row>
    <row r="96" spans="1:68" ht="12.75" customHeight="1" x14ac:dyDescent="0.25">
      <c r="A96" s="36">
        <f t="shared" si="45"/>
        <v>84</v>
      </c>
      <c r="B96" s="36">
        <f t="shared" si="46"/>
        <v>84</v>
      </c>
      <c r="C96" s="37" t="s">
        <v>125</v>
      </c>
      <c r="D96" s="36" t="s">
        <v>173</v>
      </c>
      <c r="E96" s="38" t="s">
        <v>81</v>
      </c>
      <c r="F96" s="39" t="s">
        <v>61</v>
      </c>
      <c r="G96" s="39">
        <v>5</v>
      </c>
      <c r="H96" s="39">
        <v>6</v>
      </c>
      <c r="I96" s="38">
        <v>6228.5</v>
      </c>
      <c r="J96" s="38">
        <v>6228.5</v>
      </c>
      <c r="K96" s="38">
        <v>0</v>
      </c>
      <c r="L96" s="40">
        <v>277</v>
      </c>
      <c r="M96" s="41">
        <f t="shared" si="40"/>
        <v>3735044.61</v>
      </c>
      <c r="N96" s="41"/>
      <c r="O96" s="41">
        <v>0</v>
      </c>
      <c r="P96" s="41">
        <v>0</v>
      </c>
      <c r="Q96" s="41">
        <f>+AY96</f>
        <v>3735044.61</v>
      </c>
      <c r="R96" s="41">
        <v>0</v>
      </c>
      <c r="S96" s="41">
        <v>0</v>
      </c>
      <c r="T96" s="38">
        <v>404.92</v>
      </c>
      <c r="U96" s="38">
        <v>599.66999999999996</v>
      </c>
      <c r="V96" s="39">
        <v>2025</v>
      </c>
      <c r="W96" s="43">
        <v>4698867.9800000004</v>
      </c>
      <c r="X96" s="43">
        <f t="shared" si="47"/>
        <v>733779.58500000008</v>
      </c>
      <c r="Y96" s="43">
        <f>+(J96*11.55+K96*23.1)*12*30</f>
        <v>25898103.000000004</v>
      </c>
      <c r="Z96" s="43"/>
      <c r="AA96" s="43">
        <f t="shared" ref="AA96:AA127" si="48">SUM(AB96:AP96)</f>
        <v>3735044.6045635999</v>
      </c>
      <c r="AB96" s="43">
        <v>0</v>
      </c>
      <c r="AC96" s="43">
        <v>0</v>
      </c>
      <c r="AD96" s="43">
        <v>0</v>
      </c>
      <c r="AE96" s="43">
        <v>0</v>
      </c>
      <c r="AF96" s="43">
        <v>2522029.11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1120513.3799999999</v>
      </c>
      <c r="AO96" s="43">
        <v>37350.446000000004</v>
      </c>
      <c r="AP96" s="43">
        <v>55151.668563599997</v>
      </c>
      <c r="AQ96" s="5">
        <f t="shared" ref="AQ96:AQ127" si="49">COUNTIF(AB96:AM96, "&gt;0")</f>
        <v>1</v>
      </c>
      <c r="AS96" s="36">
        <f>+AS94+1</f>
        <v>80</v>
      </c>
      <c r="AT96" s="36">
        <f>+AT94+1</f>
        <v>80</v>
      </c>
      <c r="AU96" s="37" t="s">
        <v>125</v>
      </c>
      <c r="AV96" s="36" t="s">
        <v>173</v>
      </c>
      <c r="AW96" s="36"/>
      <c r="AX96" s="45">
        <f t="shared" si="43"/>
        <v>0</v>
      </c>
      <c r="AY96" s="46">
        <v>3735044.61</v>
      </c>
      <c r="AZ96" s="46"/>
      <c r="BA96" s="46"/>
      <c r="BB96" s="46"/>
      <c r="BC96" s="46"/>
      <c r="BD96" s="46">
        <v>2522029.11</v>
      </c>
      <c r="BE96" s="45"/>
      <c r="BF96" s="45">
        <v>0</v>
      </c>
      <c r="BG96" s="46"/>
      <c r="BH96" s="46"/>
      <c r="BI96" s="46"/>
      <c r="BJ96" s="46"/>
      <c r="BK96" s="46"/>
      <c r="BL96" s="46">
        <v>1120513.3799999999</v>
      </c>
      <c r="BM96" s="46">
        <v>37350.449999999997</v>
      </c>
      <c r="BN96" s="46">
        <v>55151.67</v>
      </c>
      <c r="BO96" s="47">
        <f t="shared" si="44"/>
        <v>1</v>
      </c>
      <c r="BP96" s="48">
        <f>+AY96-'Приложение 2'!E96</f>
        <v>0</v>
      </c>
    </row>
    <row r="97" spans="1:68" ht="12.75" customHeight="1" x14ac:dyDescent="0.25">
      <c r="A97" s="36">
        <f t="shared" si="45"/>
        <v>85</v>
      </c>
      <c r="B97" s="36">
        <f t="shared" si="46"/>
        <v>85</v>
      </c>
      <c r="C97" s="37" t="s">
        <v>125</v>
      </c>
      <c r="D97" s="36" t="s">
        <v>174</v>
      </c>
      <c r="E97" s="38" t="s">
        <v>64</v>
      </c>
      <c r="F97" s="39" t="s">
        <v>61</v>
      </c>
      <c r="G97" s="39">
        <v>5</v>
      </c>
      <c r="H97" s="39">
        <v>5</v>
      </c>
      <c r="I97" s="38">
        <v>4060.1</v>
      </c>
      <c r="J97" s="38">
        <v>4060.1</v>
      </c>
      <c r="K97" s="38">
        <v>0</v>
      </c>
      <c r="L97" s="40">
        <v>44</v>
      </c>
      <c r="M97" s="41">
        <f t="shared" si="40"/>
        <v>2434720.17</v>
      </c>
      <c r="N97" s="41"/>
      <c r="O97" s="41">
        <v>0</v>
      </c>
      <c r="P97" s="41">
        <v>0</v>
      </c>
      <c r="Q97" s="41">
        <f>+AY97</f>
        <v>2434720.17</v>
      </c>
      <c r="R97" s="41">
        <v>0</v>
      </c>
      <c r="S97" s="41">
        <v>0</v>
      </c>
      <c r="T97" s="38">
        <v>404.92</v>
      </c>
      <c r="U97" s="38">
        <v>599.66999999999996</v>
      </c>
      <c r="V97" s="39">
        <v>2025</v>
      </c>
      <c r="W97" s="43">
        <v>3108787.73</v>
      </c>
      <c r="X97" s="43">
        <f t="shared" si="47"/>
        <v>478320.38099999999</v>
      </c>
      <c r="Y97" s="43">
        <f>+(J97*11.55+K97*23.1)*12*30</f>
        <v>16881895.800000001</v>
      </c>
      <c r="Z97" s="43"/>
      <c r="AA97" s="43">
        <f t="shared" si="48"/>
        <v>2434720.1707302202</v>
      </c>
      <c r="AB97" s="43">
        <v>0</v>
      </c>
      <c r="AC97" s="43">
        <v>0</v>
      </c>
      <c r="AD97" s="43">
        <v>0</v>
      </c>
      <c r="AE97" s="43">
        <v>0</v>
      </c>
      <c r="AF97" s="43">
        <v>1644005.84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730416.05099999998</v>
      </c>
      <c r="AO97" s="43">
        <v>24347.201700000001</v>
      </c>
      <c r="AP97" s="43">
        <v>35951.07803022</v>
      </c>
      <c r="AQ97" s="5">
        <f t="shared" si="49"/>
        <v>1</v>
      </c>
      <c r="AS97" s="36">
        <f t="shared" ref="AS97:AS110" si="50">+AS96+1</f>
        <v>81</v>
      </c>
      <c r="AT97" s="36">
        <f t="shared" ref="AT97:AT110" si="51">+AT96+1</f>
        <v>81</v>
      </c>
      <c r="AU97" s="37" t="s">
        <v>125</v>
      </c>
      <c r="AV97" s="36" t="s">
        <v>174</v>
      </c>
      <c r="AW97" s="36"/>
      <c r="AX97" s="45">
        <f t="shared" si="43"/>
        <v>0</v>
      </c>
      <c r="AY97" s="46">
        <v>2434720.17</v>
      </c>
      <c r="AZ97" s="46"/>
      <c r="BA97" s="46"/>
      <c r="BB97" s="46"/>
      <c r="BC97" s="46"/>
      <c r="BD97" s="46">
        <v>1644005.84</v>
      </c>
      <c r="BE97" s="45"/>
      <c r="BF97" s="45">
        <v>0</v>
      </c>
      <c r="BG97" s="46"/>
      <c r="BH97" s="46"/>
      <c r="BI97" s="46"/>
      <c r="BJ97" s="46"/>
      <c r="BK97" s="46"/>
      <c r="BL97" s="46">
        <v>730416.05</v>
      </c>
      <c r="BM97" s="46">
        <v>24347.200000000001</v>
      </c>
      <c r="BN97" s="46">
        <v>35951.08</v>
      </c>
      <c r="BO97" s="47">
        <f t="shared" si="44"/>
        <v>1</v>
      </c>
      <c r="BP97" s="48">
        <f>+AY97-'Приложение 2'!E97</f>
        <v>0</v>
      </c>
    </row>
    <row r="98" spans="1:68" ht="12.75" customHeight="1" x14ac:dyDescent="0.25">
      <c r="A98" s="36">
        <f t="shared" si="45"/>
        <v>86</v>
      </c>
      <c r="B98" s="36">
        <f t="shared" si="46"/>
        <v>86</v>
      </c>
      <c r="C98" s="37" t="s">
        <v>125</v>
      </c>
      <c r="D98" s="36" t="s">
        <v>175</v>
      </c>
      <c r="E98" s="38" t="s">
        <v>113</v>
      </c>
      <c r="F98" s="39" t="s">
        <v>61</v>
      </c>
      <c r="G98" s="39">
        <v>9</v>
      </c>
      <c r="H98" s="39">
        <v>1</v>
      </c>
      <c r="I98" s="38">
        <v>2309.9</v>
      </c>
      <c r="J98" s="38">
        <v>2175.4</v>
      </c>
      <c r="K98" s="38">
        <v>134.5</v>
      </c>
      <c r="L98" s="40">
        <v>97</v>
      </c>
      <c r="M98" s="41">
        <f t="shared" si="40"/>
        <v>3591360</v>
      </c>
      <c r="N98" s="41"/>
      <c r="O98" s="41">
        <v>0</v>
      </c>
      <c r="P98" s="41">
        <v>0</v>
      </c>
      <c r="Q98" s="41">
        <f>+W98+X98</f>
        <v>2998060.446</v>
      </c>
      <c r="R98" s="41">
        <f>+AY98-O98-Q98</f>
        <v>593299.554</v>
      </c>
      <c r="S98" s="41">
        <v>0</v>
      </c>
      <c r="T98" s="38">
        <v>1737.07</v>
      </c>
      <c r="U98" s="38">
        <v>1849.02</v>
      </c>
      <c r="V98" s="39">
        <v>2025</v>
      </c>
      <c r="W98" s="43">
        <v>2621761.23</v>
      </c>
      <c r="X98" s="43">
        <f>+(J98*15.35+K98*26.02)*12*0.85</f>
        <v>376299.21600000001</v>
      </c>
      <c r="Y98" s="43">
        <f>+(J98*15.35+K98*26.02)*12*30</f>
        <v>13281148.800000001</v>
      </c>
      <c r="Z98" s="43"/>
      <c r="AA98" s="43">
        <f t="shared" si="48"/>
        <v>4271050.0011999998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>
        <v>0</v>
      </c>
      <c r="AH98" s="43">
        <v>0</v>
      </c>
      <c r="AI98" s="43">
        <v>4012463.55</v>
      </c>
      <c r="AJ98" s="43">
        <v>0</v>
      </c>
      <c r="AK98" s="43">
        <v>0</v>
      </c>
      <c r="AL98" s="43">
        <v>0</v>
      </c>
      <c r="AM98" s="43">
        <v>0</v>
      </c>
      <c r="AN98" s="43">
        <v>128131.5</v>
      </c>
      <c r="AO98" s="43">
        <v>42710.5</v>
      </c>
      <c r="AP98" s="43">
        <v>87744.451199999996</v>
      </c>
      <c r="AQ98" s="5">
        <f t="shared" si="49"/>
        <v>1</v>
      </c>
      <c r="AR98" s="48"/>
      <c r="AS98" s="36">
        <f t="shared" si="50"/>
        <v>82</v>
      </c>
      <c r="AT98" s="36">
        <f t="shared" si="51"/>
        <v>82</v>
      </c>
      <c r="AU98" s="37" t="s">
        <v>125</v>
      </c>
      <c r="AV98" s="36" t="s">
        <v>175</v>
      </c>
      <c r="AW98" s="36"/>
      <c r="AX98" s="45">
        <f t="shared" si="43"/>
        <v>0</v>
      </c>
      <c r="AY98" s="46">
        <v>3591360</v>
      </c>
      <c r="AZ98" s="46"/>
      <c r="BA98" s="46"/>
      <c r="BB98" s="46"/>
      <c r="BC98" s="46"/>
      <c r="BD98" s="46"/>
      <c r="BE98" s="45"/>
      <c r="BF98" s="45">
        <v>0</v>
      </c>
      <c r="BG98" s="46">
        <v>3373924.70016</v>
      </c>
      <c r="BH98" s="46"/>
      <c r="BI98" s="46"/>
      <c r="BJ98" s="46"/>
      <c r="BK98" s="46"/>
      <c r="BL98" s="46">
        <v>107740.8</v>
      </c>
      <c r="BM98" s="46">
        <v>35913.599999999999</v>
      </c>
      <c r="BN98" s="46">
        <v>73780.899839999998</v>
      </c>
      <c r="BO98" s="47">
        <f t="shared" si="44"/>
        <v>1</v>
      </c>
      <c r="BP98" s="48">
        <f>+AY98-'Приложение 2'!E98</f>
        <v>0</v>
      </c>
    </row>
    <row r="99" spans="1:68" ht="12.75" customHeight="1" x14ac:dyDescent="0.25">
      <c r="A99" s="36">
        <f t="shared" si="45"/>
        <v>87</v>
      </c>
      <c r="B99" s="36">
        <f t="shared" si="46"/>
        <v>87</v>
      </c>
      <c r="C99" s="37" t="s">
        <v>125</v>
      </c>
      <c r="D99" s="36" t="s">
        <v>176</v>
      </c>
      <c r="E99" s="38" t="s">
        <v>79</v>
      </c>
      <c r="F99" s="39" t="s">
        <v>61</v>
      </c>
      <c r="G99" s="39">
        <v>4</v>
      </c>
      <c r="H99" s="39">
        <v>2</v>
      </c>
      <c r="I99" s="38">
        <v>1997.4</v>
      </c>
      <c r="J99" s="38">
        <v>1997.4</v>
      </c>
      <c r="K99" s="38">
        <v>0</v>
      </c>
      <c r="L99" s="40">
        <v>87</v>
      </c>
      <c r="M99" s="41">
        <f t="shared" si="40"/>
        <v>1197780.8600000001</v>
      </c>
      <c r="N99" s="41"/>
      <c r="O99" s="41">
        <v>0</v>
      </c>
      <c r="P99" s="41">
        <v>0</v>
      </c>
      <c r="Q99" s="41">
        <f>+AY99</f>
        <v>1197780.8600000001</v>
      </c>
      <c r="R99" s="41">
        <v>0</v>
      </c>
      <c r="S99" s="41">
        <v>0</v>
      </c>
      <c r="T99" s="38">
        <v>404.92</v>
      </c>
      <c r="U99" s="38">
        <v>599.66999999999996</v>
      </c>
      <c r="V99" s="39">
        <v>2025</v>
      </c>
      <c r="W99" s="43">
        <v>1512411.56</v>
      </c>
      <c r="X99" s="43">
        <f t="shared" ref="X99:X114" si="52">+(J99*11.55+K99*23.1)*12*0.85</f>
        <v>235313.69400000002</v>
      </c>
      <c r="Y99" s="43">
        <f>+(J99*11.55+K99*23.1)*12*30</f>
        <v>8305189.2000000002</v>
      </c>
      <c r="Z99" s="43"/>
      <c r="AA99" s="43">
        <f t="shared" si="48"/>
        <v>1197780.8587787601</v>
      </c>
      <c r="AB99" s="43">
        <v>0</v>
      </c>
      <c r="AC99" s="43">
        <v>0</v>
      </c>
      <c r="AD99" s="43">
        <v>0</v>
      </c>
      <c r="AE99" s="43">
        <v>0</v>
      </c>
      <c r="AF99" s="43">
        <v>808782.36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359334.25799999997</v>
      </c>
      <c r="AO99" s="43">
        <v>11977.8086</v>
      </c>
      <c r="AP99" s="43">
        <v>17686.432178759998</v>
      </c>
      <c r="AQ99" s="5">
        <f t="shared" si="49"/>
        <v>1</v>
      </c>
      <c r="AS99" s="36">
        <f t="shared" si="50"/>
        <v>83</v>
      </c>
      <c r="AT99" s="36">
        <f t="shared" si="51"/>
        <v>83</v>
      </c>
      <c r="AU99" s="37" t="s">
        <v>125</v>
      </c>
      <c r="AV99" s="36" t="s">
        <v>176</v>
      </c>
      <c r="AW99" s="36"/>
      <c r="AX99" s="45">
        <f t="shared" si="43"/>
        <v>0</v>
      </c>
      <c r="AY99" s="46">
        <v>1197780.8600000001</v>
      </c>
      <c r="AZ99" s="46"/>
      <c r="BA99" s="46"/>
      <c r="BB99" s="46"/>
      <c r="BC99" s="46"/>
      <c r="BD99" s="46">
        <v>808782.36</v>
      </c>
      <c r="BE99" s="45"/>
      <c r="BF99" s="45">
        <v>0</v>
      </c>
      <c r="BG99" s="46"/>
      <c r="BH99" s="46"/>
      <c r="BI99" s="46"/>
      <c r="BJ99" s="46"/>
      <c r="BK99" s="46"/>
      <c r="BL99" s="46">
        <v>359334.26</v>
      </c>
      <c r="BM99" s="46">
        <v>11977.81</v>
      </c>
      <c r="BN99" s="46">
        <v>17686.43</v>
      </c>
      <c r="BO99" s="47">
        <f t="shared" si="44"/>
        <v>1</v>
      </c>
      <c r="BP99" s="48">
        <f>+AY99-'Приложение 2'!E99</f>
        <v>0</v>
      </c>
    </row>
    <row r="100" spans="1:68" ht="12.75" customHeight="1" x14ac:dyDescent="0.25">
      <c r="A100" s="36">
        <f t="shared" si="45"/>
        <v>88</v>
      </c>
      <c r="B100" s="36">
        <f t="shared" si="46"/>
        <v>88</v>
      </c>
      <c r="C100" s="37" t="s">
        <v>125</v>
      </c>
      <c r="D100" s="36" t="s">
        <v>177</v>
      </c>
      <c r="E100" s="38" t="s">
        <v>178</v>
      </c>
      <c r="F100" s="39" t="s">
        <v>61</v>
      </c>
      <c r="G100" s="39">
        <v>5</v>
      </c>
      <c r="H100" s="39">
        <v>4</v>
      </c>
      <c r="I100" s="38">
        <v>3135.5</v>
      </c>
      <c r="J100" s="38">
        <v>2483.8000000000002</v>
      </c>
      <c r="K100" s="38">
        <v>651.70000000000005</v>
      </c>
      <c r="L100" s="40">
        <v>112</v>
      </c>
      <c r="M100" s="41">
        <f t="shared" si="40"/>
        <v>1880265.29</v>
      </c>
      <c r="N100" s="41"/>
      <c r="O100" s="41">
        <v>0</v>
      </c>
      <c r="P100" s="41">
        <v>0</v>
      </c>
      <c r="Q100" s="41">
        <f>+AY100</f>
        <v>1880265.29</v>
      </c>
      <c r="R100" s="41">
        <v>0</v>
      </c>
      <c r="S100" s="41">
        <v>0</v>
      </c>
      <c r="T100" s="38">
        <v>404.92</v>
      </c>
      <c r="U100" s="38">
        <v>599.66999999999996</v>
      </c>
      <c r="V100" s="39">
        <v>2025</v>
      </c>
      <c r="W100" s="43">
        <v>2888774.54</v>
      </c>
      <c r="X100" s="43">
        <f t="shared" si="52"/>
        <v>446170.03200000001</v>
      </c>
      <c r="Y100" s="43">
        <f>+(J100*11.55+K100*23.1)*12*30</f>
        <v>15747177.600000001</v>
      </c>
      <c r="Z100" s="43"/>
      <c r="AA100" s="43">
        <f t="shared" si="48"/>
        <v>1880265.2871721403</v>
      </c>
      <c r="AB100" s="43">
        <v>0</v>
      </c>
      <c r="AC100" s="43">
        <v>0</v>
      </c>
      <c r="AD100" s="43">
        <v>0</v>
      </c>
      <c r="AE100" s="43">
        <v>0</v>
      </c>
      <c r="AF100" s="43">
        <v>1269619.05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564079.58700000006</v>
      </c>
      <c r="AO100" s="43">
        <v>18802.652900000001</v>
      </c>
      <c r="AP100" s="43">
        <v>27763.997272140001</v>
      </c>
      <c r="AQ100" s="5">
        <f t="shared" si="49"/>
        <v>1</v>
      </c>
      <c r="AS100" s="36">
        <f t="shared" si="50"/>
        <v>84</v>
      </c>
      <c r="AT100" s="36">
        <f t="shared" si="51"/>
        <v>84</v>
      </c>
      <c r="AU100" s="37" t="s">
        <v>125</v>
      </c>
      <c r="AV100" s="36" t="s">
        <v>177</v>
      </c>
      <c r="AW100" s="36"/>
      <c r="AX100" s="45">
        <f t="shared" si="43"/>
        <v>0</v>
      </c>
      <c r="AY100" s="46">
        <v>1880265.29</v>
      </c>
      <c r="AZ100" s="46"/>
      <c r="BA100" s="46"/>
      <c r="BB100" s="46"/>
      <c r="BC100" s="46"/>
      <c r="BD100" s="46">
        <v>1269619.05</v>
      </c>
      <c r="BE100" s="45"/>
      <c r="BF100" s="45">
        <v>0</v>
      </c>
      <c r="BG100" s="46"/>
      <c r="BH100" s="46"/>
      <c r="BI100" s="46"/>
      <c r="BJ100" s="46"/>
      <c r="BK100" s="46"/>
      <c r="BL100" s="46">
        <v>564079.59</v>
      </c>
      <c r="BM100" s="46">
        <v>18802.650000000001</v>
      </c>
      <c r="BN100" s="46">
        <v>27764</v>
      </c>
      <c r="BO100" s="47">
        <f t="shared" si="44"/>
        <v>1</v>
      </c>
      <c r="BP100" s="48">
        <f>+AY100-'Приложение 2'!E100</f>
        <v>0</v>
      </c>
    </row>
    <row r="101" spans="1:68" ht="12.75" customHeight="1" x14ac:dyDescent="0.25">
      <c r="A101" s="36">
        <f t="shared" si="45"/>
        <v>89</v>
      </c>
      <c r="B101" s="36">
        <f t="shared" si="46"/>
        <v>89</v>
      </c>
      <c r="C101" s="37" t="s">
        <v>125</v>
      </c>
      <c r="D101" s="36" t="s">
        <v>179</v>
      </c>
      <c r="E101" s="38" t="s">
        <v>129</v>
      </c>
      <c r="F101" s="39" t="s">
        <v>61</v>
      </c>
      <c r="G101" s="39">
        <v>4</v>
      </c>
      <c r="H101" s="39">
        <v>4</v>
      </c>
      <c r="I101" s="38">
        <v>2639.4</v>
      </c>
      <c r="J101" s="38">
        <v>2639.4</v>
      </c>
      <c r="K101" s="38">
        <v>0</v>
      </c>
      <c r="L101" s="40">
        <v>118</v>
      </c>
      <c r="M101" s="41">
        <f t="shared" si="40"/>
        <v>1582769</v>
      </c>
      <c r="N101" s="41"/>
      <c r="O101" s="41">
        <v>0</v>
      </c>
      <c r="P101" s="41">
        <v>0</v>
      </c>
      <c r="Q101" s="41">
        <f>+AY101</f>
        <v>1582769</v>
      </c>
      <c r="R101" s="41">
        <v>0</v>
      </c>
      <c r="S101" s="41">
        <v>0</v>
      </c>
      <c r="T101" s="38">
        <v>404.92</v>
      </c>
      <c r="U101" s="38">
        <v>599.66999999999996</v>
      </c>
      <c r="V101" s="39">
        <v>2025</v>
      </c>
      <c r="W101" s="43">
        <v>1976484.43</v>
      </c>
      <c r="X101" s="43">
        <f t="shared" si="52"/>
        <v>310947.71400000004</v>
      </c>
      <c r="Y101" s="43">
        <f>+(J101*11.55+K101*23.1)*12*30</f>
        <v>10974625.200000001</v>
      </c>
      <c r="Z101" s="43"/>
      <c r="AA101" s="43">
        <f t="shared" si="48"/>
        <v>1582768.9970539999</v>
      </c>
      <c r="AB101" s="43">
        <v>0</v>
      </c>
      <c r="AC101" s="43">
        <v>0</v>
      </c>
      <c r="AD101" s="43">
        <v>0</v>
      </c>
      <c r="AE101" s="43">
        <v>0</v>
      </c>
      <c r="AF101" s="43">
        <v>1068739.44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474830.7</v>
      </c>
      <c r="AO101" s="43">
        <v>15827.69</v>
      </c>
      <c r="AP101" s="43">
        <v>23371.167054000001</v>
      </c>
      <c r="AQ101" s="5">
        <f t="shared" si="49"/>
        <v>1</v>
      </c>
      <c r="AS101" s="36">
        <f t="shared" si="50"/>
        <v>85</v>
      </c>
      <c r="AT101" s="36">
        <f t="shared" si="51"/>
        <v>85</v>
      </c>
      <c r="AU101" s="37" t="s">
        <v>125</v>
      </c>
      <c r="AV101" s="36" t="s">
        <v>179</v>
      </c>
      <c r="AW101" s="36"/>
      <c r="AX101" s="45">
        <f t="shared" si="43"/>
        <v>0</v>
      </c>
      <c r="AY101" s="46">
        <v>1582769</v>
      </c>
      <c r="AZ101" s="46"/>
      <c r="BA101" s="46"/>
      <c r="BB101" s="46"/>
      <c r="BC101" s="46"/>
      <c r="BD101" s="46">
        <v>1068739.44</v>
      </c>
      <c r="BE101" s="45"/>
      <c r="BF101" s="45">
        <v>0</v>
      </c>
      <c r="BG101" s="46"/>
      <c r="BH101" s="46"/>
      <c r="BI101" s="46"/>
      <c r="BJ101" s="46"/>
      <c r="BK101" s="46"/>
      <c r="BL101" s="46">
        <v>474830.7</v>
      </c>
      <c r="BM101" s="46">
        <v>15827.69</v>
      </c>
      <c r="BN101" s="46">
        <v>23371.17</v>
      </c>
      <c r="BO101" s="47">
        <f t="shared" si="44"/>
        <v>1</v>
      </c>
      <c r="BP101" s="48">
        <f>+AY101-'Приложение 2'!E101</f>
        <v>0</v>
      </c>
    </row>
    <row r="102" spans="1:68" ht="12.75" customHeight="1" x14ac:dyDescent="0.25">
      <c r="A102" s="36">
        <f t="shared" si="45"/>
        <v>90</v>
      </c>
      <c r="B102" s="36">
        <f t="shared" si="46"/>
        <v>90</v>
      </c>
      <c r="C102" s="37" t="s">
        <v>125</v>
      </c>
      <c r="D102" s="36" t="s">
        <v>180</v>
      </c>
      <c r="E102" s="38" t="s">
        <v>96</v>
      </c>
      <c r="F102" s="39" t="s">
        <v>61</v>
      </c>
      <c r="G102" s="39">
        <v>5</v>
      </c>
      <c r="H102" s="39">
        <v>6</v>
      </c>
      <c r="I102" s="38">
        <v>6238.6</v>
      </c>
      <c r="J102" s="38">
        <v>6238.6</v>
      </c>
      <c r="K102" s="38">
        <v>0</v>
      </c>
      <c r="L102" s="40">
        <v>280</v>
      </c>
      <c r="M102" s="41">
        <f t="shared" si="40"/>
        <v>3741101.26</v>
      </c>
      <c r="N102" s="41"/>
      <c r="O102" s="41">
        <v>0</v>
      </c>
      <c r="P102" s="41">
        <v>0</v>
      </c>
      <c r="Q102" s="41">
        <f>+AY102</f>
        <v>3741101.26</v>
      </c>
      <c r="R102" s="41">
        <v>0</v>
      </c>
      <c r="S102" s="41">
        <v>0</v>
      </c>
      <c r="T102" s="38">
        <v>404.92</v>
      </c>
      <c r="U102" s="38">
        <v>599.66999999999996</v>
      </c>
      <c r="V102" s="39">
        <v>2025</v>
      </c>
      <c r="W102" s="43">
        <v>4878862.4400000004</v>
      </c>
      <c r="X102" s="43">
        <f t="shared" si="52"/>
        <v>734969.4659999999</v>
      </c>
      <c r="Y102" s="43">
        <f>+(J102*11.55+K102*23.1)*12*30</f>
        <v>25940098.799999997</v>
      </c>
      <c r="Z102" s="43"/>
      <c r="AA102" s="43">
        <f t="shared" si="48"/>
        <v>3741101.26180516</v>
      </c>
      <c r="AB102" s="43">
        <v>0</v>
      </c>
      <c r="AC102" s="43">
        <v>0</v>
      </c>
      <c r="AD102" s="43">
        <v>0</v>
      </c>
      <c r="AE102" s="43">
        <v>0</v>
      </c>
      <c r="AF102" s="43">
        <v>2526118.77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1122330.378</v>
      </c>
      <c r="AO102" s="43">
        <v>37411.012600000002</v>
      </c>
      <c r="AP102" s="43">
        <v>55241.101205159997</v>
      </c>
      <c r="AQ102" s="5">
        <f t="shared" si="49"/>
        <v>1</v>
      </c>
      <c r="AS102" s="36">
        <f t="shared" si="50"/>
        <v>86</v>
      </c>
      <c r="AT102" s="36">
        <f t="shared" si="51"/>
        <v>86</v>
      </c>
      <c r="AU102" s="37" t="s">
        <v>125</v>
      </c>
      <c r="AV102" s="36" t="s">
        <v>180</v>
      </c>
      <c r="AW102" s="36"/>
      <c r="AX102" s="45">
        <f t="shared" si="43"/>
        <v>0</v>
      </c>
      <c r="AY102" s="46">
        <v>3741101.26</v>
      </c>
      <c r="AZ102" s="46"/>
      <c r="BA102" s="46"/>
      <c r="BB102" s="46"/>
      <c r="BC102" s="46"/>
      <c r="BD102" s="46">
        <v>2526118.77</v>
      </c>
      <c r="BE102" s="45"/>
      <c r="BF102" s="45">
        <v>0</v>
      </c>
      <c r="BG102" s="46"/>
      <c r="BH102" s="46"/>
      <c r="BI102" s="46"/>
      <c r="BJ102" s="46"/>
      <c r="BK102" s="46"/>
      <c r="BL102" s="46">
        <v>1122330.3799999999</v>
      </c>
      <c r="BM102" s="46">
        <v>37411.01</v>
      </c>
      <c r="BN102" s="46">
        <v>55241.1</v>
      </c>
      <c r="BO102" s="47">
        <f t="shared" si="44"/>
        <v>1</v>
      </c>
      <c r="BP102" s="48">
        <f>+AY102-'Приложение 2'!E102</f>
        <v>0</v>
      </c>
    </row>
    <row r="103" spans="1:68" ht="12.75" customHeight="1" x14ac:dyDescent="0.25">
      <c r="A103" s="36">
        <f t="shared" si="45"/>
        <v>91</v>
      </c>
      <c r="B103" s="36">
        <f t="shared" si="46"/>
        <v>91</v>
      </c>
      <c r="C103" s="37" t="s">
        <v>125</v>
      </c>
      <c r="D103" s="36" t="s">
        <v>181</v>
      </c>
      <c r="E103" s="38" t="s">
        <v>81</v>
      </c>
      <c r="F103" s="39" t="s">
        <v>61</v>
      </c>
      <c r="G103" s="39">
        <v>4</v>
      </c>
      <c r="H103" s="39">
        <v>6</v>
      </c>
      <c r="I103" s="38">
        <v>5052.8500000000004</v>
      </c>
      <c r="J103" s="38">
        <v>5052.8500000000004</v>
      </c>
      <c r="K103" s="38">
        <v>0</v>
      </c>
      <c r="L103" s="40">
        <v>216</v>
      </c>
      <c r="M103" s="41">
        <f t="shared" si="40"/>
        <v>9691568.4100000001</v>
      </c>
      <c r="N103" s="41"/>
      <c r="O103" s="41">
        <v>0</v>
      </c>
      <c r="P103" s="41">
        <v>0</v>
      </c>
      <c r="Q103" s="41">
        <f>+W103+X103</f>
        <v>595276.25850000011</v>
      </c>
      <c r="R103" s="41">
        <f>+AY103-O103-Q103</f>
        <v>9096292.1514999997</v>
      </c>
      <c r="S103" s="41">
        <v>0</v>
      </c>
      <c r="T103" s="38">
        <v>1553.16</v>
      </c>
      <c r="U103" s="38">
        <v>1918.04</v>
      </c>
      <c r="V103" s="39">
        <v>2025</v>
      </c>
      <c r="W103" s="43">
        <v>0</v>
      </c>
      <c r="X103" s="43">
        <f t="shared" si="52"/>
        <v>595276.25850000011</v>
      </c>
      <c r="Y103" s="43" t="e">
        <f>+(J103*11.55+K103*23.1)*12*30+[3]Лист1!$BC$274</f>
        <v>#REF!</v>
      </c>
      <c r="Z103" s="43"/>
      <c r="AA103" s="43">
        <f t="shared" si="48"/>
        <v>9691568.41688006</v>
      </c>
      <c r="AB103" s="43">
        <v>0</v>
      </c>
      <c r="AC103" s="43">
        <v>5801882.5899999999</v>
      </c>
      <c r="AD103" s="43">
        <v>0</v>
      </c>
      <c r="AE103" s="43">
        <v>0</v>
      </c>
      <c r="AF103" s="43">
        <v>2045987.76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1575165.3529999999</v>
      </c>
      <c r="AO103" s="43">
        <v>96915.684099999999</v>
      </c>
      <c r="AP103" s="43">
        <v>171617.02978005999</v>
      </c>
      <c r="AQ103" s="5">
        <f t="shared" si="49"/>
        <v>2</v>
      </c>
      <c r="AR103" s="66"/>
      <c r="AS103" s="36">
        <f t="shared" si="50"/>
        <v>87</v>
      </c>
      <c r="AT103" s="36">
        <f t="shared" si="51"/>
        <v>87</v>
      </c>
      <c r="AU103" s="37" t="s">
        <v>125</v>
      </c>
      <c r="AV103" s="36" t="s">
        <v>181</v>
      </c>
      <c r="AW103" s="36"/>
      <c r="AX103" s="45">
        <f t="shared" si="43"/>
        <v>0</v>
      </c>
      <c r="AY103" s="46">
        <v>9691568.4100000001</v>
      </c>
      <c r="AZ103" s="46"/>
      <c r="BA103" s="46">
        <v>5801882.5899999999</v>
      </c>
      <c r="BB103" s="46"/>
      <c r="BC103" s="46"/>
      <c r="BD103" s="46">
        <v>2045987.76</v>
      </c>
      <c r="BE103" s="45"/>
      <c r="BF103" s="45">
        <v>0</v>
      </c>
      <c r="BG103" s="46"/>
      <c r="BH103" s="46"/>
      <c r="BI103" s="46"/>
      <c r="BJ103" s="46"/>
      <c r="BK103" s="46"/>
      <c r="BL103" s="46">
        <v>1575165.35</v>
      </c>
      <c r="BM103" s="46">
        <v>96915.68</v>
      </c>
      <c r="BN103" s="46">
        <v>171617.03</v>
      </c>
      <c r="BO103" s="47">
        <f t="shared" si="44"/>
        <v>2</v>
      </c>
      <c r="BP103" s="48">
        <f>+AY103-'Приложение 2'!E103</f>
        <v>0</v>
      </c>
    </row>
    <row r="104" spans="1:68" ht="12.75" customHeight="1" x14ac:dyDescent="0.25">
      <c r="A104" s="36">
        <f t="shared" si="45"/>
        <v>92</v>
      </c>
      <c r="B104" s="36">
        <f t="shared" si="46"/>
        <v>92</v>
      </c>
      <c r="C104" s="37" t="s">
        <v>125</v>
      </c>
      <c r="D104" s="36" t="s">
        <v>182</v>
      </c>
      <c r="E104" s="38" t="s">
        <v>129</v>
      </c>
      <c r="F104" s="39" t="s">
        <v>61</v>
      </c>
      <c r="G104" s="39">
        <v>4</v>
      </c>
      <c r="H104" s="39">
        <v>4</v>
      </c>
      <c r="I104" s="38">
        <v>2649.95</v>
      </c>
      <c r="J104" s="38">
        <v>2649.95</v>
      </c>
      <c r="K104" s="38">
        <v>0</v>
      </c>
      <c r="L104" s="40">
        <v>145</v>
      </c>
      <c r="M104" s="41">
        <f t="shared" si="40"/>
        <v>1589095.52</v>
      </c>
      <c r="N104" s="41"/>
      <c r="O104" s="41">
        <v>0</v>
      </c>
      <c r="P104" s="41">
        <v>0</v>
      </c>
      <c r="Q104" s="41">
        <f>+AY104</f>
        <v>1589095.52</v>
      </c>
      <c r="R104" s="41">
        <v>0</v>
      </c>
      <c r="S104" s="41">
        <v>0</v>
      </c>
      <c r="T104" s="38">
        <v>404.92</v>
      </c>
      <c r="U104" s="38">
        <v>599.66999999999996</v>
      </c>
      <c r="V104" s="39">
        <v>2025</v>
      </c>
      <c r="W104" s="43">
        <v>1850962.81</v>
      </c>
      <c r="X104" s="43">
        <f t="shared" si="52"/>
        <v>312190.60950000002</v>
      </c>
      <c r="Y104" s="43">
        <f>+(J104*11.55+K104*23.1)*12*30</f>
        <v>11018492.1</v>
      </c>
      <c r="Z104" s="43"/>
      <c r="AA104" s="43">
        <f t="shared" si="48"/>
        <v>1589095.5156483201</v>
      </c>
      <c r="AB104" s="43">
        <v>0</v>
      </c>
      <c r="AC104" s="43">
        <v>0</v>
      </c>
      <c r="AD104" s="43">
        <v>0</v>
      </c>
      <c r="AE104" s="43">
        <v>0</v>
      </c>
      <c r="AF104" s="43">
        <v>1073011.32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476728.65600000002</v>
      </c>
      <c r="AO104" s="43">
        <v>15890.9552</v>
      </c>
      <c r="AP104" s="43">
        <v>23464.584448320002</v>
      </c>
      <c r="AQ104" s="5">
        <f t="shared" si="49"/>
        <v>1</v>
      </c>
      <c r="AS104" s="36">
        <f t="shared" si="50"/>
        <v>88</v>
      </c>
      <c r="AT104" s="36">
        <f t="shared" si="51"/>
        <v>88</v>
      </c>
      <c r="AU104" s="37" t="s">
        <v>125</v>
      </c>
      <c r="AV104" s="36" t="s">
        <v>182</v>
      </c>
      <c r="AW104" s="36"/>
      <c r="AX104" s="45">
        <f t="shared" si="43"/>
        <v>0</v>
      </c>
      <c r="AY104" s="46">
        <v>1589095.52</v>
      </c>
      <c r="AZ104" s="46"/>
      <c r="BA104" s="46"/>
      <c r="BB104" s="46"/>
      <c r="BC104" s="46"/>
      <c r="BD104" s="46">
        <v>1073011.32</v>
      </c>
      <c r="BE104" s="45"/>
      <c r="BF104" s="45">
        <v>0</v>
      </c>
      <c r="BG104" s="46"/>
      <c r="BH104" s="46"/>
      <c r="BI104" s="46"/>
      <c r="BJ104" s="46"/>
      <c r="BK104" s="46"/>
      <c r="BL104" s="46">
        <v>476728.66</v>
      </c>
      <c r="BM104" s="46">
        <v>15890.96</v>
      </c>
      <c r="BN104" s="46">
        <v>23464.58</v>
      </c>
      <c r="BO104" s="47">
        <f t="shared" si="44"/>
        <v>1</v>
      </c>
      <c r="BP104" s="48">
        <f>+AY104-'Приложение 2'!E104</f>
        <v>0</v>
      </c>
    </row>
    <row r="105" spans="1:68" ht="12.75" customHeight="1" x14ac:dyDescent="0.25">
      <c r="A105" s="36">
        <f t="shared" si="45"/>
        <v>93</v>
      </c>
      <c r="B105" s="36">
        <f t="shared" si="46"/>
        <v>93</v>
      </c>
      <c r="C105" s="37" t="s">
        <v>125</v>
      </c>
      <c r="D105" s="36" t="s">
        <v>183</v>
      </c>
      <c r="E105" s="38" t="s">
        <v>108</v>
      </c>
      <c r="F105" s="39" t="s">
        <v>61</v>
      </c>
      <c r="G105" s="39">
        <v>3</v>
      </c>
      <c r="H105" s="39">
        <v>3</v>
      </c>
      <c r="I105" s="38">
        <v>1362.6</v>
      </c>
      <c r="J105" s="38">
        <v>1362.6</v>
      </c>
      <c r="K105" s="38">
        <v>0</v>
      </c>
      <c r="L105" s="40">
        <v>54</v>
      </c>
      <c r="M105" s="41">
        <f t="shared" si="40"/>
        <v>965906.26</v>
      </c>
      <c r="N105" s="41"/>
      <c r="O105" s="41">
        <v>644850.43999999994</v>
      </c>
      <c r="P105" s="41">
        <v>0</v>
      </c>
      <c r="Q105" s="41">
        <f>+W105+X105</f>
        <v>160527.90600000002</v>
      </c>
      <c r="R105" s="41">
        <f>+AY105-O105-Q105</f>
        <v>160527.91400000005</v>
      </c>
      <c r="S105" s="41">
        <v>0</v>
      </c>
      <c r="T105" s="38">
        <v>478.65</v>
      </c>
      <c r="U105" s="38">
        <v>708.87</v>
      </c>
      <c r="V105" s="39">
        <v>2025</v>
      </c>
      <c r="W105" s="43">
        <v>0</v>
      </c>
      <c r="X105" s="43">
        <f t="shared" si="52"/>
        <v>160527.90600000002</v>
      </c>
      <c r="Y105" s="43" t="e">
        <f>+(J105*11.55+K105*23.1)*12*30+[3]Лист1!$BC$277</f>
        <v>#REF!</v>
      </c>
      <c r="Z105" s="43"/>
      <c r="AA105" s="43">
        <f t="shared" si="48"/>
        <v>965906.26243516</v>
      </c>
      <c r="AB105" s="43">
        <v>0</v>
      </c>
      <c r="AC105" s="43">
        <v>0</v>
      </c>
      <c r="AD105" s="43">
        <v>0</v>
      </c>
      <c r="AE105" s="43">
        <v>0</v>
      </c>
      <c r="AF105" s="43">
        <v>652212.75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289771.87800000003</v>
      </c>
      <c r="AO105" s="43">
        <v>9659.0625999999993</v>
      </c>
      <c r="AP105" s="43">
        <v>14262.571835160001</v>
      </c>
      <c r="AQ105" s="5">
        <f t="shared" si="49"/>
        <v>1</v>
      </c>
      <c r="AS105" s="36">
        <f t="shared" si="50"/>
        <v>89</v>
      </c>
      <c r="AT105" s="36">
        <f t="shared" si="51"/>
        <v>89</v>
      </c>
      <c r="AU105" s="37" t="s">
        <v>125</v>
      </c>
      <c r="AV105" s="36" t="s">
        <v>183</v>
      </c>
      <c r="AW105" s="36"/>
      <c r="AX105" s="45">
        <f t="shared" si="43"/>
        <v>0</v>
      </c>
      <c r="AY105" s="46">
        <v>965906.26</v>
      </c>
      <c r="AZ105" s="46"/>
      <c r="BA105" s="46"/>
      <c r="BB105" s="46"/>
      <c r="BC105" s="46"/>
      <c r="BD105" s="46">
        <v>652212.75</v>
      </c>
      <c r="BE105" s="45"/>
      <c r="BF105" s="45">
        <v>0</v>
      </c>
      <c r="BG105" s="46"/>
      <c r="BH105" s="46"/>
      <c r="BI105" s="46"/>
      <c r="BJ105" s="46"/>
      <c r="BK105" s="46"/>
      <c r="BL105" s="46">
        <v>289771.88</v>
      </c>
      <c r="BM105" s="46">
        <v>9659.06</v>
      </c>
      <c r="BN105" s="46">
        <v>14262.57</v>
      </c>
      <c r="BO105" s="47">
        <f t="shared" si="44"/>
        <v>1</v>
      </c>
      <c r="BP105" s="48">
        <f>+AY105-'Приложение 2'!E105</f>
        <v>0</v>
      </c>
    </row>
    <row r="106" spans="1:68" ht="12.75" customHeight="1" x14ac:dyDescent="0.25">
      <c r="A106" s="36">
        <f t="shared" si="45"/>
        <v>94</v>
      </c>
      <c r="B106" s="36">
        <f t="shared" si="46"/>
        <v>94</v>
      </c>
      <c r="C106" s="37" t="s">
        <v>125</v>
      </c>
      <c r="D106" s="36" t="s">
        <v>184</v>
      </c>
      <c r="E106" s="38" t="s">
        <v>60</v>
      </c>
      <c r="F106" s="39" t="s">
        <v>61</v>
      </c>
      <c r="G106" s="39">
        <v>4</v>
      </c>
      <c r="H106" s="39">
        <v>1</v>
      </c>
      <c r="I106" s="38">
        <v>4344.8</v>
      </c>
      <c r="J106" s="38">
        <v>4344.8</v>
      </c>
      <c r="K106" s="38">
        <v>0</v>
      </c>
      <c r="L106" s="40">
        <v>210</v>
      </c>
      <c r="M106" s="41" t="e">
        <f t="shared" si="40"/>
        <v>#REF!</v>
      </c>
      <c r="N106" s="41"/>
      <c r="O106" s="41">
        <v>10509247.84</v>
      </c>
      <c r="P106" s="41">
        <v>0</v>
      </c>
      <c r="Q106" s="41">
        <f>+W106+X106</f>
        <v>511860.88800000004</v>
      </c>
      <c r="R106" s="41">
        <v>0</v>
      </c>
      <c r="S106" s="41" t="e">
        <f>IF(Y106&gt;0, AY106-O106-P106-Q106-R106, 0)</f>
        <v>#REF!</v>
      </c>
      <c r="T106" s="38">
        <v>14629.62</v>
      </c>
      <c r="U106" s="38">
        <v>16831.189999999999</v>
      </c>
      <c r="V106" s="39">
        <v>2025</v>
      </c>
      <c r="W106" s="43">
        <v>0</v>
      </c>
      <c r="X106" s="43">
        <f t="shared" si="52"/>
        <v>511860.88800000004</v>
      </c>
      <c r="Y106" s="43" t="e">
        <f>+(J106*11.55+K106*23.1)*12*30+[3]Лист1!$BC$278</f>
        <v>#REF!</v>
      </c>
      <c r="Z106" s="43"/>
      <c r="AA106" s="43">
        <f t="shared" si="48"/>
        <v>73128154.325623617</v>
      </c>
      <c r="AB106" s="43">
        <v>12336576.109999999</v>
      </c>
      <c r="AC106" s="43">
        <v>4988871.53</v>
      </c>
      <c r="AD106" s="43">
        <v>5273588.78</v>
      </c>
      <c r="AE106" s="43">
        <v>4021125.96</v>
      </c>
      <c r="AF106" s="43">
        <v>1759285.87</v>
      </c>
      <c r="AG106" s="43">
        <v>0</v>
      </c>
      <c r="AH106" s="43">
        <v>0</v>
      </c>
      <c r="AI106" s="43">
        <v>0</v>
      </c>
      <c r="AJ106" s="43">
        <v>22553101.440000001</v>
      </c>
      <c r="AK106" s="43">
        <v>0</v>
      </c>
      <c r="AL106" s="43">
        <v>0</v>
      </c>
      <c r="AM106" s="43">
        <v>12630222.619999999</v>
      </c>
      <c r="AN106" s="43">
        <v>7444111.3784999996</v>
      </c>
      <c r="AO106" s="43">
        <v>731281.54319999996</v>
      </c>
      <c r="AP106" s="43">
        <v>1389989.0939236199</v>
      </c>
      <c r="AQ106" s="5">
        <f t="shared" si="49"/>
        <v>7</v>
      </c>
      <c r="AS106" s="36">
        <f t="shared" si="50"/>
        <v>90</v>
      </c>
      <c r="AT106" s="36">
        <f t="shared" si="51"/>
        <v>90</v>
      </c>
      <c r="AU106" s="37" t="s">
        <v>125</v>
      </c>
      <c r="AV106" s="36" t="s">
        <v>184</v>
      </c>
      <c r="AW106" s="36"/>
      <c r="AX106" s="45" t="e">
        <f t="shared" si="43"/>
        <v>#REF!</v>
      </c>
      <c r="AY106" s="46">
        <v>73128154.319999993</v>
      </c>
      <c r="AZ106" s="46">
        <v>12336576.109999999</v>
      </c>
      <c r="BA106" s="46">
        <v>4988871.53</v>
      </c>
      <c r="BB106" s="46">
        <v>5273588.78</v>
      </c>
      <c r="BC106" s="46">
        <v>4021125.96</v>
      </c>
      <c r="BD106" s="46">
        <v>1759285.87</v>
      </c>
      <c r="BE106" s="45"/>
      <c r="BF106" s="45">
        <v>0</v>
      </c>
      <c r="BG106" s="46"/>
      <c r="BH106" s="46">
        <v>22553101.440000001</v>
      </c>
      <c r="BI106" s="46"/>
      <c r="BJ106" s="46"/>
      <c r="BK106" s="46">
        <v>12630222.619999999</v>
      </c>
      <c r="BL106" s="46">
        <v>7444111.3799999999</v>
      </c>
      <c r="BM106" s="46">
        <v>731281.54</v>
      </c>
      <c r="BN106" s="46">
        <v>1389989.09</v>
      </c>
      <c r="BO106" s="47">
        <f t="shared" si="44"/>
        <v>7</v>
      </c>
      <c r="BP106" s="48">
        <f>+AY106-'Приложение 2'!E106</f>
        <v>0</v>
      </c>
    </row>
    <row r="107" spans="1:68" ht="12.75" customHeight="1" x14ac:dyDescent="0.25">
      <c r="A107" s="36">
        <f t="shared" si="45"/>
        <v>95</v>
      </c>
      <c r="B107" s="36">
        <f t="shared" si="46"/>
        <v>95</v>
      </c>
      <c r="C107" s="37" t="s">
        <v>125</v>
      </c>
      <c r="D107" s="36" t="s">
        <v>185</v>
      </c>
      <c r="E107" s="38" t="s">
        <v>60</v>
      </c>
      <c r="F107" s="39" t="s">
        <v>61</v>
      </c>
      <c r="G107" s="39">
        <v>6</v>
      </c>
      <c r="H107" s="39">
        <v>1</v>
      </c>
      <c r="I107" s="38">
        <v>6309.8</v>
      </c>
      <c r="J107" s="38">
        <v>6309.8</v>
      </c>
      <c r="K107" s="38">
        <v>0</v>
      </c>
      <c r="L107" s="40">
        <v>281</v>
      </c>
      <c r="M107" s="41">
        <f t="shared" si="40"/>
        <v>3783797.77</v>
      </c>
      <c r="N107" s="41"/>
      <c r="O107" s="41">
        <v>0</v>
      </c>
      <c r="P107" s="41">
        <v>0</v>
      </c>
      <c r="Q107" s="41">
        <f>+AY107</f>
        <v>3783797.77</v>
      </c>
      <c r="R107" s="41">
        <v>0</v>
      </c>
      <c r="S107" s="41">
        <v>0</v>
      </c>
      <c r="T107" s="38">
        <v>404.92</v>
      </c>
      <c r="U107" s="38">
        <v>599.66999999999996</v>
      </c>
      <c r="V107" s="39">
        <v>2025</v>
      </c>
      <c r="W107" s="43">
        <v>4982641.47</v>
      </c>
      <c r="X107" s="43">
        <f t="shared" si="52"/>
        <v>743357.53800000006</v>
      </c>
      <c r="Y107" s="43">
        <f>+(J107*11.55+K107*23.1)*12*30</f>
        <v>26236148.400000002</v>
      </c>
      <c r="Z107" s="43"/>
      <c r="AA107" s="43">
        <f t="shared" si="48"/>
        <v>3783797.7665718198</v>
      </c>
      <c r="AB107" s="43">
        <v>0</v>
      </c>
      <c r="AC107" s="43">
        <v>0</v>
      </c>
      <c r="AD107" s="43">
        <v>0</v>
      </c>
      <c r="AE107" s="43">
        <v>0</v>
      </c>
      <c r="AF107" s="43">
        <v>2554948.9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1135139.331</v>
      </c>
      <c r="AO107" s="43">
        <v>37837.977700000003</v>
      </c>
      <c r="AP107" s="43">
        <v>55871.557871819998</v>
      </c>
      <c r="AQ107" s="5">
        <f t="shared" si="49"/>
        <v>1</v>
      </c>
      <c r="AS107" s="36">
        <f t="shared" si="50"/>
        <v>91</v>
      </c>
      <c r="AT107" s="36">
        <f t="shared" si="51"/>
        <v>91</v>
      </c>
      <c r="AU107" s="37" t="s">
        <v>125</v>
      </c>
      <c r="AV107" s="36" t="s">
        <v>185</v>
      </c>
      <c r="AW107" s="36"/>
      <c r="AX107" s="45">
        <f t="shared" si="43"/>
        <v>0</v>
      </c>
      <c r="AY107" s="46">
        <v>3783797.77</v>
      </c>
      <c r="AZ107" s="46"/>
      <c r="BA107" s="46"/>
      <c r="BB107" s="46"/>
      <c r="BC107" s="46"/>
      <c r="BD107" s="46">
        <v>2554948.9</v>
      </c>
      <c r="BE107" s="45"/>
      <c r="BF107" s="45">
        <v>0</v>
      </c>
      <c r="BG107" s="46"/>
      <c r="BH107" s="46"/>
      <c r="BI107" s="46"/>
      <c r="BJ107" s="46"/>
      <c r="BK107" s="46"/>
      <c r="BL107" s="46">
        <v>1135139.33</v>
      </c>
      <c r="BM107" s="46">
        <v>37837.980000000003</v>
      </c>
      <c r="BN107" s="46">
        <v>55871.56</v>
      </c>
      <c r="BO107" s="47">
        <f t="shared" si="44"/>
        <v>1</v>
      </c>
      <c r="BP107" s="48">
        <f>+AY107-'Приложение 2'!E107</f>
        <v>0</v>
      </c>
    </row>
    <row r="108" spans="1:68" ht="12.75" customHeight="1" x14ac:dyDescent="0.25">
      <c r="A108" s="36">
        <f t="shared" si="45"/>
        <v>96</v>
      </c>
      <c r="B108" s="36">
        <f t="shared" si="46"/>
        <v>96</v>
      </c>
      <c r="C108" s="37" t="s">
        <v>125</v>
      </c>
      <c r="D108" s="36" t="s">
        <v>186</v>
      </c>
      <c r="E108" s="38" t="s">
        <v>98</v>
      </c>
      <c r="F108" s="39" t="s">
        <v>61</v>
      </c>
      <c r="G108" s="39">
        <v>5</v>
      </c>
      <c r="H108" s="39">
        <v>4</v>
      </c>
      <c r="I108" s="38">
        <v>4314.2</v>
      </c>
      <c r="J108" s="38">
        <v>4314.2</v>
      </c>
      <c r="K108" s="38">
        <v>0</v>
      </c>
      <c r="L108" s="40">
        <v>231</v>
      </c>
      <c r="M108" s="41">
        <f t="shared" si="40"/>
        <v>2587096.2999999998</v>
      </c>
      <c r="N108" s="41"/>
      <c r="O108" s="41">
        <v>0</v>
      </c>
      <c r="P108" s="41">
        <v>0</v>
      </c>
      <c r="Q108" s="41">
        <f>+AY108</f>
        <v>2587096.2999999998</v>
      </c>
      <c r="R108" s="41">
        <v>0</v>
      </c>
      <c r="S108" s="41">
        <v>0</v>
      </c>
      <c r="T108" s="38">
        <v>404.92</v>
      </c>
      <c r="U108" s="38">
        <v>599.66999999999996</v>
      </c>
      <c r="V108" s="39">
        <v>2025</v>
      </c>
      <c r="W108" s="43">
        <v>3292495</v>
      </c>
      <c r="X108" s="43">
        <f t="shared" si="52"/>
        <v>508255.902</v>
      </c>
      <c r="Y108" s="43">
        <f>+(J108*11.55+K108*23.1)*12*30</f>
        <v>17938443.600000001</v>
      </c>
      <c r="Z108" s="43"/>
      <c r="AA108" s="43">
        <f t="shared" si="48"/>
        <v>2587096.3102134597</v>
      </c>
      <c r="AB108" s="43">
        <v>0</v>
      </c>
      <c r="AC108" s="43">
        <v>0</v>
      </c>
      <c r="AD108" s="43">
        <v>0</v>
      </c>
      <c r="AE108" s="43">
        <v>0</v>
      </c>
      <c r="AF108" s="43">
        <v>1746895.39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776128.89300000004</v>
      </c>
      <c r="AO108" s="43">
        <v>25870.963100000001</v>
      </c>
      <c r="AP108" s="43">
        <v>38201.064113460001</v>
      </c>
      <c r="AQ108" s="5">
        <f t="shared" si="49"/>
        <v>1</v>
      </c>
      <c r="AS108" s="36">
        <f t="shared" si="50"/>
        <v>92</v>
      </c>
      <c r="AT108" s="36">
        <f t="shared" si="51"/>
        <v>92</v>
      </c>
      <c r="AU108" s="37" t="s">
        <v>125</v>
      </c>
      <c r="AV108" s="36" t="s">
        <v>186</v>
      </c>
      <c r="AW108" s="36"/>
      <c r="AX108" s="45">
        <f t="shared" si="43"/>
        <v>0</v>
      </c>
      <c r="AY108" s="46">
        <v>2587096.2999999998</v>
      </c>
      <c r="AZ108" s="46"/>
      <c r="BA108" s="46"/>
      <c r="BB108" s="46"/>
      <c r="BC108" s="46"/>
      <c r="BD108" s="46">
        <v>1746895.39</v>
      </c>
      <c r="BE108" s="45"/>
      <c r="BF108" s="45">
        <v>0</v>
      </c>
      <c r="BG108" s="46"/>
      <c r="BH108" s="46"/>
      <c r="BI108" s="46"/>
      <c r="BJ108" s="46"/>
      <c r="BK108" s="46"/>
      <c r="BL108" s="46">
        <v>776128.89</v>
      </c>
      <c r="BM108" s="46">
        <v>25870.959999999999</v>
      </c>
      <c r="BN108" s="46">
        <v>38201.06</v>
      </c>
      <c r="BO108" s="47">
        <f t="shared" si="44"/>
        <v>1</v>
      </c>
      <c r="BP108" s="48">
        <f>+AY108-'Приложение 2'!E108</f>
        <v>0</v>
      </c>
    </row>
    <row r="109" spans="1:68" ht="12.75" customHeight="1" x14ac:dyDescent="0.25">
      <c r="A109" s="36">
        <f t="shared" si="45"/>
        <v>97</v>
      </c>
      <c r="B109" s="36">
        <f t="shared" si="46"/>
        <v>97</v>
      </c>
      <c r="C109" s="37" t="s">
        <v>125</v>
      </c>
      <c r="D109" s="36" t="s">
        <v>187</v>
      </c>
      <c r="E109" s="38" t="s">
        <v>96</v>
      </c>
      <c r="F109" s="39" t="s">
        <v>61</v>
      </c>
      <c r="G109" s="39">
        <v>5</v>
      </c>
      <c r="H109" s="39">
        <v>4</v>
      </c>
      <c r="I109" s="38">
        <v>4294.2</v>
      </c>
      <c r="J109" s="38">
        <v>4294.2</v>
      </c>
      <c r="K109" s="38">
        <v>0</v>
      </c>
      <c r="L109" s="40">
        <v>193</v>
      </c>
      <c r="M109" s="41">
        <f t="shared" ref="M109:M140" si="53">SUM(N109:S109)</f>
        <v>2575102.91</v>
      </c>
      <c r="N109" s="41"/>
      <c r="O109" s="41">
        <v>0</v>
      </c>
      <c r="P109" s="41">
        <v>0</v>
      </c>
      <c r="Q109" s="41">
        <f>+AY109</f>
        <v>2575102.91</v>
      </c>
      <c r="R109" s="41">
        <v>0</v>
      </c>
      <c r="S109" s="41">
        <v>0</v>
      </c>
      <c r="T109" s="38">
        <v>404.92</v>
      </c>
      <c r="U109" s="38">
        <v>599.66999999999996</v>
      </c>
      <c r="V109" s="39">
        <v>2025</v>
      </c>
      <c r="W109" s="43">
        <v>3438464.92</v>
      </c>
      <c r="X109" s="43">
        <f t="shared" si="52"/>
        <v>505899.70199999999</v>
      </c>
      <c r="Y109" s="43">
        <f>+(J109*11.55+K109*23.1)*12*30</f>
        <v>17855283.600000001</v>
      </c>
      <c r="Z109" s="43"/>
      <c r="AA109" s="43">
        <f t="shared" si="48"/>
        <v>2575102.9116690601</v>
      </c>
      <c r="AB109" s="43">
        <v>0</v>
      </c>
      <c r="AC109" s="43">
        <v>0</v>
      </c>
      <c r="AD109" s="43">
        <v>0</v>
      </c>
      <c r="AE109" s="43">
        <v>0</v>
      </c>
      <c r="AF109" s="43">
        <v>1738797.04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772530.87300000002</v>
      </c>
      <c r="AO109" s="43">
        <v>25751.0291</v>
      </c>
      <c r="AP109" s="43">
        <v>38023.969569059998</v>
      </c>
      <c r="AQ109" s="5">
        <f t="shared" si="49"/>
        <v>1</v>
      </c>
      <c r="AS109" s="36">
        <f t="shared" si="50"/>
        <v>93</v>
      </c>
      <c r="AT109" s="36">
        <f t="shared" si="51"/>
        <v>93</v>
      </c>
      <c r="AU109" s="37" t="s">
        <v>125</v>
      </c>
      <c r="AV109" s="36" t="s">
        <v>187</v>
      </c>
      <c r="AW109" s="36"/>
      <c r="AX109" s="45">
        <f t="shared" ref="AX109:AX140" si="54">AY109-M109</f>
        <v>0</v>
      </c>
      <c r="AY109" s="46">
        <v>2575102.91</v>
      </c>
      <c r="AZ109" s="46"/>
      <c r="BA109" s="46"/>
      <c r="BB109" s="46"/>
      <c r="BC109" s="46"/>
      <c r="BD109" s="46">
        <v>1738797.04</v>
      </c>
      <c r="BE109" s="45"/>
      <c r="BF109" s="45">
        <v>0</v>
      </c>
      <c r="BG109" s="46"/>
      <c r="BH109" s="46"/>
      <c r="BI109" s="46"/>
      <c r="BJ109" s="46"/>
      <c r="BK109" s="46"/>
      <c r="BL109" s="46">
        <v>772530.87</v>
      </c>
      <c r="BM109" s="46">
        <v>25751.03</v>
      </c>
      <c r="BN109" s="46">
        <v>38023.97</v>
      </c>
      <c r="BO109" s="47">
        <f t="shared" ref="BO109:BO140" si="55">COUNTIF(AZ109:BK109, "&gt;0")</f>
        <v>1</v>
      </c>
      <c r="BP109" s="48">
        <f>+AY109-'Приложение 2'!E109</f>
        <v>0</v>
      </c>
    </row>
    <row r="110" spans="1:68" ht="12.75" customHeight="1" x14ac:dyDescent="0.25">
      <c r="A110" s="36">
        <f t="shared" ref="A110:A141" si="56">+A109+1</f>
        <v>98</v>
      </c>
      <c r="B110" s="36">
        <f t="shared" ref="B110:B141" si="57">+B109+1</f>
        <v>98</v>
      </c>
      <c r="C110" s="37" t="s">
        <v>125</v>
      </c>
      <c r="D110" s="36" t="s">
        <v>188</v>
      </c>
      <c r="E110" s="38" t="s">
        <v>96</v>
      </c>
      <c r="F110" s="39" t="s">
        <v>61</v>
      </c>
      <c r="G110" s="39">
        <v>4</v>
      </c>
      <c r="H110" s="39">
        <v>4</v>
      </c>
      <c r="I110" s="38">
        <v>4317.5</v>
      </c>
      <c r="J110" s="38">
        <v>4317.5</v>
      </c>
      <c r="K110" s="38">
        <v>0</v>
      </c>
      <c r="L110" s="40">
        <v>193</v>
      </c>
      <c r="M110" s="41">
        <f t="shared" si="53"/>
        <v>2589075.2200000002</v>
      </c>
      <c r="N110" s="41"/>
      <c r="O110" s="41">
        <v>0</v>
      </c>
      <c r="P110" s="41">
        <v>0</v>
      </c>
      <c r="Q110" s="41">
        <f>+AY110</f>
        <v>2589075.2200000002</v>
      </c>
      <c r="R110" s="41">
        <v>0</v>
      </c>
      <c r="S110" s="41">
        <v>0</v>
      </c>
      <c r="T110" s="38">
        <v>404.92</v>
      </c>
      <c r="U110" s="38">
        <v>599.66999999999996</v>
      </c>
      <c r="V110" s="39">
        <v>2025</v>
      </c>
      <c r="W110" s="43">
        <v>3301894.83</v>
      </c>
      <c r="X110" s="43">
        <f t="shared" si="52"/>
        <v>508644.67499999999</v>
      </c>
      <c r="Y110" s="43">
        <f>+(J110*11.55+K110*23.1)*12*30</f>
        <v>17952165</v>
      </c>
      <c r="Z110" s="43"/>
      <c r="AA110" s="43">
        <f t="shared" si="48"/>
        <v>2589075.2261461802</v>
      </c>
      <c r="AB110" s="43">
        <v>0</v>
      </c>
      <c r="AC110" s="43">
        <v>0</v>
      </c>
      <c r="AD110" s="43">
        <v>0</v>
      </c>
      <c r="AE110" s="43">
        <v>0</v>
      </c>
      <c r="AF110" s="43">
        <v>1748231.62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776722.56900000002</v>
      </c>
      <c r="AO110" s="43">
        <v>25890.7523</v>
      </c>
      <c r="AP110" s="43">
        <v>38230.284846180002</v>
      </c>
      <c r="AQ110" s="5">
        <f t="shared" si="49"/>
        <v>1</v>
      </c>
      <c r="AS110" s="36">
        <f t="shared" si="50"/>
        <v>94</v>
      </c>
      <c r="AT110" s="36">
        <f t="shared" si="51"/>
        <v>94</v>
      </c>
      <c r="AU110" s="37" t="s">
        <v>125</v>
      </c>
      <c r="AV110" s="36" t="s">
        <v>188</v>
      </c>
      <c r="AW110" s="36"/>
      <c r="AX110" s="45">
        <f t="shared" si="54"/>
        <v>0</v>
      </c>
      <c r="AY110" s="46">
        <v>2589075.2200000002</v>
      </c>
      <c r="AZ110" s="46"/>
      <c r="BA110" s="46"/>
      <c r="BB110" s="46"/>
      <c r="BC110" s="46"/>
      <c r="BD110" s="46">
        <v>1748231.62</v>
      </c>
      <c r="BE110" s="45"/>
      <c r="BF110" s="45">
        <v>0</v>
      </c>
      <c r="BG110" s="46"/>
      <c r="BH110" s="46"/>
      <c r="BI110" s="46"/>
      <c r="BJ110" s="46"/>
      <c r="BK110" s="46"/>
      <c r="BL110" s="46">
        <v>776722.57</v>
      </c>
      <c r="BM110" s="46">
        <v>25890.75</v>
      </c>
      <c r="BN110" s="46">
        <v>38230.28</v>
      </c>
      <c r="BO110" s="47">
        <f t="shared" si="55"/>
        <v>1</v>
      </c>
      <c r="BP110" s="48">
        <f>+AY110-'Приложение 2'!E110</f>
        <v>0</v>
      </c>
    </row>
    <row r="111" spans="1:68" ht="12.75" customHeight="1" x14ac:dyDescent="0.25">
      <c r="A111" s="36">
        <f t="shared" si="56"/>
        <v>99</v>
      </c>
      <c r="B111" s="36">
        <f t="shared" si="57"/>
        <v>99</v>
      </c>
      <c r="C111" s="37" t="s">
        <v>125</v>
      </c>
      <c r="D111" s="36" t="s">
        <v>189</v>
      </c>
      <c r="E111" s="38" t="s">
        <v>69</v>
      </c>
      <c r="F111" s="39" t="s">
        <v>61</v>
      </c>
      <c r="G111" s="39">
        <v>4</v>
      </c>
      <c r="H111" s="39">
        <v>3</v>
      </c>
      <c r="I111" s="38">
        <v>2508.8000000000002</v>
      </c>
      <c r="J111" s="38">
        <v>1514.2</v>
      </c>
      <c r="K111" s="38">
        <v>994.6</v>
      </c>
      <c r="L111" s="40">
        <v>75</v>
      </c>
      <c r="M111" s="41">
        <f t="shared" si="53"/>
        <v>1504452.1</v>
      </c>
      <c r="N111" s="41"/>
      <c r="O111" s="41">
        <v>0</v>
      </c>
      <c r="P111" s="41">
        <v>0</v>
      </c>
      <c r="Q111" s="41">
        <f>+W111+X111</f>
        <v>1215651.784</v>
      </c>
      <c r="R111" s="41">
        <f>+AY111-O111-Q111</f>
        <v>288800.31600000011</v>
      </c>
      <c r="S111" s="41">
        <v>0</v>
      </c>
      <c r="T111" s="38">
        <v>404.92</v>
      </c>
      <c r="U111" s="38">
        <v>599.66999999999996</v>
      </c>
      <c r="V111" s="39">
        <v>2025</v>
      </c>
      <c r="W111" s="43">
        <v>802916.23</v>
      </c>
      <c r="X111" s="43">
        <f t="shared" si="52"/>
        <v>412735.554</v>
      </c>
      <c r="Y111" s="43">
        <f>+(J111*11.55+K111*23.1)*12*30</f>
        <v>14567137.200000001</v>
      </c>
      <c r="Z111" s="43"/>
      <c r="AA111" s="43">
        <f t="shared" si="48"/>
        <v>1504452.1007085999</v>
      </c>
      <c r="AB111" s="43">
        <v>0</v>
      </c>
      <c r="AC111" s="43">
        <v>0</v>
      </c>
      <c r="AD111" s="43">
        <v>0</v>
      </c>
      <c r="AE111" s="43">
        <v>0</v>
      </c>
      <c r="AF111" s="43">
        <v>1015857.21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451335.63</v>
      </c>
      <c r="AO111" s="43">
        <v>15044.521000000001</v>
      </c>
      <c r="AP111" s="43">
        <v>22214.739708599998</v>
      </c>
      <c r="AQ111" s="5">
        <f t="shared" si="49"/>
        <v>1</v>
      </c>
      <c r="AS111" s="36" t="e">
        <f>+AS176+1</f>
        <v>#REF!</v>
      </c>
      <c r="AT111" s="36" t="e">
        <f>+AT176+1</f>
        <v>#REF!</v>
      </c>
      <c r="AU111" s="37" t="s">
        <v>125</v>
      </c>
      <c r="AV111" s="36" t="s">
        <v>189</v>
      </c>
      <c r="AW111" s="36"/>
      <c r="AX111" s="45">
        <f t="shared" si="54"/>
        <v>0</v>
      </c>
      <c r="AY111" s="46">
        <v>1504452.1</v>
      </c>
      <c r="AZ111" s="46"/>
      <c r="BA111" s="46"/>
      <c r="BB111" s="46"/>
      <c r="BC111" s="46"/>
      <c r="BD111" s="46">
        <v>1015857.21</v>
      </c>
      <c r="BE111" s="45"/>
      <c r="BF111" s="45">
        <v>0</v>
      </c>
      <c r="BG111" s="46"/>
      <c r="BH111" s="46"/>
      <c r="BI111" s="46"/>
      <c r="BJ111" s="46"/>
      <c r="BK111" s="46"/>
      <c r="BL111" s="46">
        <v>451335.63</v>
      </c>
      <c r="BM111" s="46">
        <v>15044.52</v>
      </c>
      <c r="BN111" s="46">
        <v>22214.74</v>
      </c>
      <c r="BO111" s="47">
        <f t="shared" si="55"/>
        <v>1</v>
      </c>
      <c r="BP111" s="48">
        <f>+AY111-'Приложение 2'!E111</f>
        <v>0</v>
      </c>
    </row>
    <row r="112" spans="1:68" ht="12.75" customHeight="1" x14ac:dyDescent="0.25">
      <c r="A112" s="36">
        <f t="shared" si="56"/>
        <v>100</v>
      </c>
      <c r="B112" s="36">
        <f t="shared" si="57"/>
        <v>100</v>
      </c>
      <c r="C112" s="37" t="s">
        <v>125</v>
      </c>
      <c r="D112" s="36" t="s">
        <v>190</v>
      </c>
      <c r="E112" s="38" t="s">
        <v>129</v>
      </c>
      <c r="F112" s="39" t="s">
        <v>61</v>
      </c>
      <c r="G112" s="39">
        <v>4</v>
      </c>
      <c r="H112" s="39">
        <v>4</v>
      </c>
      <c r="I112" s="38">
        <v>3698.6</v>
      </c>
      <c r="J112" s="38">
        <v>3202.2</v>
      </c>
      <c r="K112" s="38">
        <v>496.4</v>
      </c>
      <c r="L112" s="40">
        <v>146</v>
      </c>
      <c r="M112" s="41">
        <f t="shared" si="53"/>
        <v>2217939.4500000002</v>
      </c>
      <c r="N112" s="41"/>
      <c r="O112" s="41">
        <v>0</v>
      </c>
      <c r="P112" s="41">
        <v>0</v>
      </c>
      <c r="Q112" s="41">
        <v>494212.94</v>
      </c>
      <c r="R112" s="41">
        <v>1723726.51</v>
      </c>
      <c r="S112" s="41">
        <v>0</v>
      </c>
      <c r="T112" s="38">
        <v>404.92</v>
      </c>
      <c r="U112" s="38">
        <v>599.66999999999996</v>
      </c>
      <c r="V112" s="39">
        <v>2025</v>
      </c>
      <c r="W112" s="43">
        <v>0</v>
      </c>
      <c r="X112" s="43">
        <f t="shared" si="52"/>
        <v>494212.95</v>
      </c>
      <c r="Y112" s="43" t="e">
        <f>+(J112*11.55+K112*23.1)*12*30+[2]Лист1!$BC$140</f>
        <v>#REF!</v>
      </c>
      <c r="Z112" s="43"/>
      <c r="AA112" s="43">
        <f t="shared" si="48"/>
        <v>2217939.4566663597</v>
      </c>
      <c r="AB112" s="43">
        <v>0</v>
      </c>
      <c r="AC112" s="43">
        <v>0</v>
      </c>
      <c r="AD112" s="43">
        <v>0</v>
      </c>
      <c r="AE112" s="43">
        <v>0</v>
      </c>
      <c r="AF112" s="43">
        <v>1497628.13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665381.83799999999</v>
      </c>
      <c r="AO112" s="43">
        <v>22179.3946</v>
      </c>
      <c r="AP112" s="43">
        <v>32750.094066360001</v>
      </c>
      <c r="AQ112" s="5">
        <f t="shared" si="49"/>
        <v>1</v>
      </c>
      <c r="AS112" s="36" t="e">
        <f>+AS419+1</f>
        <v>#REF!</v>
      </c>
      <c r="AT112" s="36">
        <f>+AT419+1</f>
        <v>221</v>
      </c>
      <c r="AU112" s="37" t="s">
        <v>125</v>
      </c>
      <c r="AV112" s="36" t="s">
        <v>190</v>
      </c>
      <c r="AW112" s="36"/>
      <c r="AX112" s="45">
        <f t="shared" si="54"/>
        <v>0</v>
      </c>
      <c r="AY112" s="46">
        <v>2217939.4500000002</v>
      </c>
      <c r="AZ112" s="46"/>
      <c r="BA112" s="46"/>
      <c r="BB112" s="46"/>
      <c r="BC112" s="46"/>
      <c r="BD112" s="46">
        <v>1497628.13</v>
      </c>
      <c r="BE112" s="45"/>
      <c r="BF112" s="45">
        <v>0</v>
      </c>
      <c r="BG112" s="46"/>
      <c r="BH112" s="46"/>
      <c r="BI112" s="46"/>
      <c r="BJ112" s="46"/>
      <c r="BK112" s="46"/>
      <c r="BL112" s="46">
        <v>665381.84</v>
      </c>
      <c r="BM112" s="46">
        <v>22179.39</v>
      </c>
      <c r="BN112" s="46">
        <v>32750.09</v>
      </c>
      <c r="BO112" s="47">
        <f t="shared" si="55"/>
        <v>1</v>
      </c>
      <c r="BP112" s="48">
        <f>+AY112-'Приложение 2'!E112</f>
        <v>0</v>
      </c>
    </row>
    <row r="113" spans="1:68" ht="12.75" customHeight="1" x14ac:dyDescent="0.25">
      <c r="A113" s="36">
        <f t="shared" si="56"/>
        <v>101</v>
      </c>
      <c r="B113" s="36">
        <f t="shared" si="57"/>
        <v>101</v>
      </c>
      <c r="C113" s="37" t="s">
        <v>125</v>
      </c>
      <c r="D113" s="36" t="s">
        <v>191</v>
      </c>
      <c r="E113" s="38" t="s">
        <v>147</v>
      </c>
      <c r="F113" s="39" t="s">
        <v>61</v>
      </c>
      <c r="G113" s="39">
        <v>4</v>
      </c>
      <c r="H113" s="39">
        <v>4</v>
      </c>
      <c r="I113" s="38">
        <v>2738.8</v>
      </c>
      <c r="J113" s="38">
        <v>2738.8</v>
      </c>
      <c r="K113" s="38">
        <v>0</v>
      </c>
      <c r="L113" s="40">
        <v>153</v>
      </c>
      <c r="M113" s="41" t="e">
        <f t="shared" si="53"/>
        <v>#REF!</v>
      </c>
      <c r="N113" s="41"/>
      <c r="O113" s="41">
        <v>5300565.17</v>
      </c>
      <c r="P113" s="41">
        <v>0</v>
      </c>
      <c r="Q113" s="41">
        <f t="shared" ref="Q113:Q127" si="58">+W113+X113</f>
        <v>322658.02800000005</v>
      </c>
      <c r="R113" s="41" t="e">
        <f>IF(Y113&gt;0, Y113, 0)</f>
        <v>#REF!</v>
      </c>
      <c r="S113" s="41">
        <f>+AY113-O113-P113-Q113</f>
        <v>17597473.502</v>
      </c>
      <c r="T113" s="38">
        <v>7266.95</v>
      </c>
      <c r="U113" s="38">
        <v>8478.42</v>
      </c>
      <c r="V113" s="39">
        <v>2025</v>
      </c>
      <c r="W113" s="43">
        <v>0</v>
      </c>
      <c r="X113" s="43">
        <f t="shared" si="52"/>
        <v>322658.02800000005</v>
      </c>
      <c r="Y113" s="43" t="e">
        <f>+(J113*11.55+K113*23.1)*12*30+[2]Лист1!$BC$141</f>
        <v>#REF!</v>
      </c>
      <c r="Z113" s="43"/>
      <c r="AA113" s="43">
        <f t="shared" si="48"/>
        <v>23220696.696212202</v>
      </c>
      <c r="AB113" s="43">
        <v>0</v>
      </c>
      <c r="AC113" s="43">
        <v>0</v>
      </c>
      <c r="AD113" s="43">
        <v>0</v>
      </c>
      <c r="AE113" s="43">
        <v>0</v>
      </c>
      <c r="AF113" s="43">
        <v>1108988.25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18793724.550000001</v>
      </c>
      <c r="AM113" s="43">
        <v>0</v>
      </c>
      <c r="AN113" s="43">
        <v>2650544.91</v>
      </c>
      <c r="AO113" s="43">
        <v>232206.967</v>
      </c>
      <c r="AP113" s="43">
        <v>435232.01921220002</v>
      </c>
      <c r="AQ113" s="5">
        <f t="shared" si="49"/>
        <v>2</v>
      </c>
      <c r="AS113" s="36">
        <f>+AS626+1</f>
        <v>97</v>
      </c>
      <c r="AT113" s="36">
        <f>+AT626+1</f>
        <v>97</v>
      </c>
      <c r="AU113" s="37" t="s">
        <v>125</v>
      </c>
      <c r="AV113" s="36" t="s">
        <v>191</v>
      </c>
      <c r="AW113" s="36"/>
      <c r="AX113" s="45" t="e">
        <f t="shared" si="54"/>
        <v>#REF!</v>
      </c>
      <c r="AY113" s="46">
        <v>23220696.699999999</v>
      </c>
      <c r="AZ113" s="46"/>
      <c r="BA113" s="46"/>
      <c r="BB113" s="46"/>
      <c r="BC113" s="46"/>
      <c r="BD113" s="46">
        <v>1108988.25</v>
      </c>
      <c r="BE113" s="45"/>
      <c r="BF113" s="45">
        <v>0</v>
      </c>
      <c r="BG113" s="46"/>
      <c r="BH113" s="46"/>
      <c r="BI113" s="46"/>
      <c r="BJ113" s="46">
        <v>18793724.550000001</v>
      </c>
      <c r="BK113" s="46"/>
      <c r="BL113" s="46">
        <v>2650544.91</v>
      </c>
      <c r="BM113" s="46">
        <v>232206.97</v>
      </c>
      <c r="BN113" s="46">
        <v>435232.02</v>
      </c>
      <c r="BO113" s="47">
        <f t="shared" si="55"/>
        <v>2</v>
      </c>
      <c r="BP113" s="48">
        <f>+AY113-'Приложение 2'!E113</f>
        <v>0</v>
      </c>
    </row>
    <row r="114" spans="1:68" ht="12.75" customHeight="1" x14ac:dyDescent="0.25">
      <c r="A114" s="36">
        <f t="shared" si="56"/>
        <v>102</v>
      </c>
      <c r="B114" s="36">
        <f t="shared" si="57"/>
        <v>102</v>
      </c>
      <c r="C114" s="37" t="s">
        <v>125</v>
      </c>
      <c r="D114" s="36" t="s">
        <v>192</v>
      </c>
      <c r="E114" s="38" t="s">
        <v>193</v>
      </c>
      <c r="F114" s="39" t="s">
        <v>61</v>
      </c>
      <c r="G114" s="39">
        <v>5</v>
      </c>
      <c r="H114" s="39">
        <v>1</v>
      </c>
      <c r="I114" s="38">
        <v>1174.4000000000001</v>
      </c>
      <c r="J114" s="38">
        <v>977.8</v>
      </c>
      <c r="K114" s="38">
        <v>196.6</v>
      </c>
      <c r="L114" s="40">
        <v>40</v>
      </c>
      <c r="M114" s="41">
        <f t="shared" si="53"/>
        <v>9252804</v>
      </c>
      <c r="N114" s="41"/>
      <c r="O114" s="41">
        <v>778464.18</v>
      </c>
      <c r="P114" s="41">
        <v>0</v>
      </c>
      <c r="Q114" s="41">
        <f t="shared" si="58"/>
        <v>1157201.77</v>
      </c>
      <c r="R114" s="41">
        <f>IF(Y114&gt;0, Y114, 0)</f>
        <v>5700617.9999999991</v>
      </c>
      <c r="S114" s="41">
        <f>IF(Y114&gt;0, AY114-O114-P114-Q114-R114, 0)</f>
        <v>1616520.0500000017</v>
      </c>
      <c r="T114" s="38">
        <v>6862.03</v>
      </c>
      <c r="U114" s="38">
        <v>7878.75</v>
      </c>
      <c r="V114" s="39">
        <v>2025</v>
      </c>
      <c r="W114" s="43">
        <v>995684.26</v>
      </c>
      <c r="X114" s="43">
        <f t="shared" si="52"/>
        <v>161517.50999999998</v>
      </c>
      <c r="Y114" s="43">
        <f>+(J114*11.55+K114*23.1)*12*30</f>
        <v>5700617.9999999991</v>
      </c>
      <c r="Z114" s="43"/>
      <c r="AA114" s="43">
        <f t="shared" si="48"/>
        <v>9252804.0049839988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8058766.6600000001</v>
      </c>
      <c r="AM114" s="43">
        <v>0</v>
      </c>
      <c r="AN114" s="43">
        <v>925280.4</v>
      </c>
      <c r="AO114" s="43">
        <v>92528.04</v>
      </c>
      <c r="AP114" s="43">
        <v>176228.90498399999</v>
      </c>
      <c r="AQ114" s="5">
        <f t="shared" si="49"/>
        <v>1</v>
      </c>
      <c r="AS114" s="36">
        <f t="shared" ref="AS114:AS146" si="59">+AS113+1</f>
        <v>98</v>
      </c>
      <c r="AT114" s="36">
        <f t="shared" ref="AT114:AT146" si="60">+AT113+1</f>
        <v>98</v>
      </c>
      <c r="AU114" s="37" t="s">
        <v>125</v>
      </c>
      <c r="AV114" s="36" t="s">
        <v>192</v>
      </c>
      <c r="AW114" s="36"/>
      <c r="AX114" s="45">
        <f t="shared" si="54"/>
        <v>0</v>
      </c>
      <c r="AY114" s="46">
        <v>9252804</v>
      </c>
      <c r="AZ114" s="46"/>
      <c r="BA114" s="46"/>
      <c r="BB114" s="46"/>
      <c r="BC114" s="46"/>
      <c r="BD114" s="46"/>
      <c r="BE114" s="45"/>
      <c r="BF114" s="45">
        <v>0</v>
      </c>
      <c r="BG114" s="46"/>
      <c r="BH114" s="46"/>
      <c r="BI114" s="46"/>
      <c r="BJ114" s="46">
        <v>8058766.6600000001</v>
      </c>
      <c r="BK114" s="46"/>
      <c r="BL114" s="46">
        <v>925280.4</v>
      </c>
      <c r="BM114" s="46">
        <v>92528.04</v>
      </c>
      <c r="BN114" s="46">
        <v>176228.9</v>
      </c>
      <c r="BO114" s="47">
        <f t="shared" si="55"/>
        <v>1</v>
      </c>
      <c r="BP114" s="48">
        <f>+AY114-'Приложение 2'!E114</f>
        <v>0</v>
      </c>
    </row>
    <row r="115" spans="1:68" ht="12.75" customHeight="1" x14ac:dyDescent="0.25">
      <c r="A115" s="36">
        <f t="shared" si="56"/>
        <v>103</v>
      </c>
      <c r="B115" s="36">
        <f t="shared" si="57"/>
        <v>103</v>
      </c>
      <c r="C115" s="37" t="s">
        <v>125</v>
      </c>
      <c r="D115" s="36" t="s">
        <v>194</v>
      </c>
      <c r="E115" s="38" t="s">
        <v>132</v>
      </c>
      <c r="F115" s="39" t="s">
        <v>61</v>
      </c>
      <c r="G115" s="39">
        <v>9</v>
      </c>
      <c r="H115" s="39">
        <v>3</v>
      </c>
      <c r="I115" s="38">
        <v>7072.8</v>
      </c>
      <c r="J115" s="38">
        <v>6946.5</v>
      </c>
      <c r="K115" s="38">
        <v>126.3</v>
      </c>
      <c r="L115" s="40">
        <v>281</v>
      </c>
      <c r="M115" s="41">
        <f t="shared" si="53"/>
        <v>10774080</v>
      </c>
      <c r="N115" s="41"/>
      <c r="O115" s="41">
        <v>0</v>
      </c>
      <c r="P115" s="41">
        <v>0</v>
      </c>
      <c r="Q115" s="41">
        <f t="shared" si="58"/>
        <v>8245310.5202000001</v>
      </c>
      <c r="R115" s="41">
        <f>+AY115-O115-Q115</f>
        <v>2528769.4797999999</v>
      </c>
      <c r="S115" s="41">
        <v>0</v>
      </c>
      <c r="T115" s="38">
        <v>1701.93</v>
      </c>
      <c r="U115" s="38">
        <v>1811.61</v>
      </c>
      <c r="V115" s="39">
        <v>2025</v>
      </c>
      <c r="W115" s="43">
        <v>7124176.4900000002</v>
      </c>
      <c r="X115" s="43">
        <f>+(J115*15.35+K115*26.02)*12*0.85</f>
        <v>1121134.0301999999</v>
      </c>
      <c r="Y115" s="43">
        <f>+(J115*15.35+K115*26.02)*12*30</f>
        <v>39569436.359999992</v>
      </c>
      <c r="Z115" s="43"/>
      <c r="AA115" s="43">
        <f t="shared" si="48"/>
        <v>12813150.003599999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12037390.65</v>
      </c>
      <c r="AJ115" s="43">
        <v>0</v>
      </c>
      <c r="AK115" s="43">
        <v>0</v>
      </c>
      <c r="AL115" s="43">
        <v>0</v>
      </c>
      <c r="AM115" s="43">
        <v>0</v>
      </c>
      <c r="AN115" s="43">
        <v>384394.5</v>
      </c>
      <c r="AO115" s="43">
        <v>128131.5</v>
      </c>
      <c r="AP115" s="43">
        <v>263233.35359999997</v>
      </c>
      <c r="AQ115" s="5">
        <f t="shared" si="49"/>
        <v>1</v>
      </c>
      <c r="AS115" s="36">
        <f t="shared" si="59"/>
        <v>99</v>
      </c>
      <c r="AT115" s="36">
        <f t="shared" si="60"/>
        <v>99</v>
      </c>
      <c r="AU115" s="37" t="s">
        <v>125</v>
      </c>
      <c r="AV115" s="36" t="s">
        <v>194</v>
      </c>
      <c r="AW115" s="36"/>
      <c r="AX115" s="45">
        <f t="shared" si="54"/>
        <v>0</v>
      </c>
      <c r="AY115" s="46">
        <v>10774080</v>
      </c>
      <c r="AZ115" s="46"/>
      <c r="BA115" s="46"/>
      <c r="BB115" s="46"/>
      <c r="BC115" s="46"/>
      <c r="BD115" s="46"/>
      <c r="BE115" s="45"/>
      <c r="BF115" s="45">
        <v>0</v>
      </c>
      <c r="BG115" s="46">
        <v>10121774.10048</v>
      </c>
      <c r="BH115" s="46"/>
      <c r="BI115" s="46"/>
      <c r="BJ115" s="46"/>
      <c r="BK115" s="46"/>
      <c r="BL115" s="46">
        <v>323222.40000000002</v>
      </c>
      <c r="BM115" s="46">
        <v>107740.8</v>
      </c>
      <c r="BN115" s="46">
        <v>221342.69951999999</v>
      </c>
      <c r="BO115" s="47">
        <f t="shared" si="55"/>
        <v>1</v>
      </c>
      <c r="BP115" s="48">
        <f>+AY115-'Приложение 2'!E115</f>
        <v>0</v>
      </c>
    </row>
    <row r="116" spans="1:68" ht="12.75" customHeight="1" x14ac:dyDescent="0.25">
      <c r="A116" s="36">
        <f t="shared" si="56"/>
        <v>104</v>
      </c>
      <c r="B116" s="36">
        <f t="shared" si="57"/>
        <v>104</v>
      </c>
      <c r="C116" s="37" t="s">
        <v>125</v>
      </c>
      <c r="D116" s="36" t="s">
        <v>195</v>
      </c>
      <c r="E116" s="38" t="s">
        <v>83</v>
      </c>
      <c r="F116" s="39" t="s">
        <v>61</v>
      </c>
      <c r="G116" s="39">
        <v>5</v>
      </c>
      <c r="H116" s="39">
        <v>6</v>
      </c>
      <c r="I116" s="38">
        <v>6325.2</v>
      </c>
      <c r="J116" s="38">
        <v>6325.2</v>
      </c>
      <c r="K116" s="38">
        <v>0</v>
      </c>
      <c r="L116" s="40">
        <v>293</v>
      </c>
      <c r="M116" s="41">
        <f t="shared" si="53"/>
        <v>12131986.609999999</v>
      </c>
      <c r="N116" s="41"/>
      <c r="O116" s="41">
        <v>10641642.970000001</v>
      </c>
      <c r="P116" s="41">
        <v>0</v>
      </c>
      <c r="Q116" s="41">
        <f t="shared" si="58"/>
        <v>745171.81199999992</v>
      </c>
      <c r="R116" s="41">
        <f>+AY116-O116-Q116</f>
        <v>745171.82799999882</v>
      </c>
      <c r="S116" s="41">
        <v>0</v>
      </c>
      <c r="T116" s="38">
        <v>1553.16</v>
      </c>
      <c r="U116" s="38">
        <v>1918.04</v>
      </c>
      <c r="V116" s="39">
        <v>2025</v>
      </c>
      <c r="W116" s="43">
        <v>0</v>
      </c>
      <c r="X116" s="43">
        <f t="shared" ref="X116:X121" si="61">+(J116*11.55+K116*23.1)*12*0.85</f>
        <v>745171.81199999992</v>
      </c>
      <c r="Y116" s="43" t="e">
        <f>+(J116*11.55+K116*23.1)*12*30+[2]Лист1!$BC$144</f>
        <v>#REF!</v>
      </c>
      <c r="Z116" s="43"/>
      <c r="AA116" s="43">
        <f t="shared" si="48"/>
        <v>12131986.5989132</v>
      </c>
      <c r="AB116" s="43">
        <v>0</v>
      </c>
      <c r="AC116" s="43">
        <v>7262845.2699999996</v>
      </c>
      <c r="AD116" s="43">
        <v>0</v>
      </c>
      <c r="AE116" s="43">
        <v>0</v>
      </c>
      <c r="AF116" s="43">
        <v>2561184.63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1971805.196</v>
      </c>
      <c r="AO116" s="43">
        <v>121319.86599999999</v>
      </c>
      <c r="AP116" s="43">
        <v>214831.6369132</v>
      </c>
      <c r="AQ116" s="5">
        <f t="shared" si="49"/>
        <v>2</v>
      </c>
      <c r="AS116" s="36">
        <f t="shared" si="59"/>
        <v>100</v>
      </c>
      <c r="AT116" s="36">
        <f t="shared" si="60"/>
        <v>100</v>
      </c>
      <c r="AU116" s="37" t="s">
        <v>125</v>
      </c>
      <c r="AV116" s="36" t="s">
        <v>195</v>
      </c>
      <c r="AW116" s="36"/>
      <c r="AX116" s="45">
        <f t="shared" si="54"/>
        <v>0</v>
      </c>
      <c r="AY116" s="46">
        <v>12131986.609999999</v>
      </c>
      <c r="AZ116" s="46"/>
      <c r="BA116" s="46">
        <v>7262845.2699999996</v>
      </c>
      <c r="BB116" s="46"/>
      <c r="BC116" s="46"/>
      <c r="BD116" s="46">
        <v>2561184.63</v>
      </c>
      <c r="BE116" s="45"/>
      <c r="BF116" s="45">
        <v>0</v>
      </c>
      <c r="BG116" s="46"/>
      <c r="BH116" s="46"/>
      <c r="BI116" s="46"/>
      <c r="BJ116" s="46"/>
      <c r="BK116" s="46"/>
      <c r="BL116" s="46">
        <v>1971805.2</v>
      </c>
      <c r="BM116" s="46">
        <v>121319.87</v>
      </c>
      <c r="BN116" s="46">
        <v>214831.64</v>
      </c>
      <c r="BO116" s="47">
        <f t="shared" si="55"/>
        <v>2</v>
      </c>
      <c r="BP116" s="48">
        <f>+AY116-'Приложение 2'!E116</f>
        <v>0</v>
      </c>
    </row>
    <row r="117" spans="1:68" ht="12.75" customHeight="1" x14ac:dyDescent="0.25">
      <c r="A117" s="36">
        <f t="shared" si="56"/>
        <v>105</v>
      </c>
      <c r="B117" s="36">
        <f t="shared" si="57"/>
        <v>105</v>
      </c>
      <c r="C117" s="37" t="s">
        <v>125</v>
      </c>
      <c r="D117" s="36" t="s">
        <v>196</v>
      </c>
      <c r="E117" s="38" t="s">
        <v>75</v>
      </c>
      <c r="F117" s="39" t="s">
        <v>61</v>
      </c>
      <c r="G117" s="39">
        <v>5</v>
      </c>
      <c r="H117" s="39">
        <v>6</v>
      </c>
      <c r="I117" s="38">
        <v>6274.92</v>
      </c>
      <c r="J117" s="38">
        <v>6274.92</v>
      </c>
      <c r="K117" s="38">
        <v>0</v>
      </c>
      <c r="L117" s="40">
        <v>326</v>
      </c>
      <c r="M117" s="41" t="e">
        <f t="shared" si="53"/>
        <v>#REF!</v>
      </c>
      <c r="N117" s="41"/>
      <c r="O117" s="41">
        <v>16716115.189999999</v>
      </c>
      <c r="P117" s="41">
        <v>0</v>
      </c>
      <c r="Q117" s="41">
        <f t="shared" si="58"/>
        <v>739248.32519999996</v>
      </c>
      <c r="R117" s="41" t="e">
        <f>IF(Y117&gt;0, Y117, 0)</f>
        <v>#REF!</v>
      </c>
      <c r="S117" s="41" t="e">
        <f>IF(Y117&gt;0, AY117-O117-P117-Q117-R117, 0)</f>
        <v>#REF!</v>
      </c>
      <c r="T117" s="38">
        <v>14629.62</v>
      </c>
      <c r="U117" s="38">
        <v>16831.189999999999</v>
      </c>
      <c r="V117" s="39">
        <v>2025</v>
      </c>
      <c r="W117" s="43">
        <v>0</v>
      </c>
      <c r="X117" s="43">
        <f t="shared" si="61"/>
        <v>739248.32519999996</v>
      </c>
      <c r="Y117" s="43" t="e">
        <f>+(J117*11.55+K117*23.1)*12*30+[2]Лист1!$BC$145</f>
        <v>#REF!</v>
      </c>
      <c r="Z117" s="43"/>
      <c r="AA117" s="43">
        <f t="shared" si="48"/>
        <v>105614370.74209008</v>
      </c>
      <c r="AB117" s="43">
        <v>17816937.059999999</v>
      </c>
      <c r="AC117" s="43">
        <v>7205111.79</v>
      </c>
      <c r="AD117" s="43">
        <v>7616310.9299999997</v>
      </c>
      <c r="AE117" s="43">
        <v>5807458.04</v>
      </c>
      <c r="AF117" s="43">
        <v>2540825.38</v>
      </c>
      <c r="AG117" s="43">
        <v>0</v>
      </c>
      <c r="AH117" s="43">
        <v>0</v>
      </c>
      <c r="AI117" s="43">
        <v>0</v>
      </c>
      <c r="AJ117" s="43">
        <v>32572018.789999999</v>
      </c>
      <c r="AK117" s="43">
        <v>0</v>
      </c>
      <c r="AL117" s="43">
        <v>0</v>
      </c>
      <c r="AM117" s="43">
        <v>18241032.149999999</v>
      </c>
      <c r="AN117" s="43">
        <v>10751059.5097</v>
      </c>
      <c r="AO117" s="43">
        <v>1056143.7074</v>
      </c>
      <c r="AP117" s="43">
        <v>2007473.38499006</v>
      </c>
      <c r="AQ117" s="5">
        <f t="shared" si="49"/>
        <v>7</v>
      </c>
      <c r="AS117" s="36">
        <f t="shared" si="59"/>
        <v>101</v>
      </c>
      <c r="AT117" s="36">
        <f t="shared" si="60"/>
        <v>101</v>
      </c>
      <c r="AU117" s="37" t="s">
        <v>125</v>
      </c>
      <c r="AV117" s="36" t="s">
        <v>196</v>
      </c>
      <c r="AW117" s="36"/>
      <c r="AX117" s="45" t="e">
        <f t="shared" si="54"/>
        <v>#REF!</v>
      </c>
      <c r="AY117" s="46">
        <v>105614370.73999999</v>
      </c>
      <c r="AZ117" s="46">
        <v>17816937.059999999</v>
      </c>
      <c r="BA117" s="46">
        <v>7205111.79</v>
      </c>
      <c r="BB117" s="46">
        <v>7616310.9299999997</v>
      </c>
      <c r="BC117" s="46">
        <v>5807458.04</v>
      </c>
      <c r="BD117" s="46">
        <v>2540825.38</v>
      </c>
      <c r="BE117" s="45"/>
      <c r="BF117" s="45">
        <v>0</v>
      </c>
      <c r="BG117" s="46"/>
      <c r="BH117" s="46">
        <v>32572018.789999999</v>
      </c>
      <c r="BI117" s="46"/>
      <c r="BJ117" s="46"/>
      <c r="BK117" s="46">
        <v>18241032.149999999</v>
      </c>
      <c r="BL117" s="46">
        <v>10751059.51</v>
      </c>
      <c r="BM117" s="46">
        <v>1056143.71</v>
      </c>
      <c r="BN117" s="46">
        <v>2007473.38</v>
      </c>
      <c r="BO117" s="47">
        <f t="shared" si="55"/>
        <v>7</v>
      </c>
      <c r="BP117" s="48">
        <f>+AY117-'Приложение 2'!E117</f>
        <v>0</v>
      </c>
    </row>
    <row r="118" spans="1:68" ht="12.75" customHeight="1" x14ac:dyDescent="0.25">
      <c r="A118" s="36">
        <f t="shared" si="56"/>
        <v>106</v>
      </c>
      <c r="B118" s="36">
        <f t="shared" si="57"/>
        <v>106</v>
      </c>
      <c r="C118" s="37" t="s">
        <v>125</v>
      </c>
      <c r="D118" s="36" t="s">
        <v>197</v>
      </c>
      <c r="E118" s="38" t="s">
        <v>108</v>
      </c>
      <c r="F118" s="39" t="s">
        <v>61</v>
      </c>
      <c r="G118" s="39">
        <v>5</v>
      </c>
      <c r="H118" s="39">
        <v>6</v>
      </c>
      <c r="I118" s="38">
        <v>6223.8</v>
      </c>
      <c r="J118" s="38">
        <v>6080.7</v>
      </c>
      <c r="K118" s="38">
        <v>143.1</v>
      </c>
      <c r="L118" s="40">
        <v>261</v>
      </c>
      <c r="M118" s="41" t="e">
        <f t="shared" si="53"/>
        <v>#REF!</v>
      </c>
      <c r="N118" s="41"/>
      <c r="O118" s="41">
        <v>15997636.5</v>
      </c>
      <c r="P118" s="41">
        <v>0</v>
      </c>
      <c r="Q118" s="41">
        <f t="shared" si="58"/>
        <v>750084.48900000006</v>
      </c>
      <c r="R118" s="41">
        <v>0</v>
      </c>
      <c r="S118" s="41" t="e">
        <f>IF(Y118&gt;0, AY118-O118-P118-Q118-R118, 0)</f>
        <v>#REF!</v>
      </c>
      <c r="T118" s="38">
        <v>14629.62</v>
      </c>
      <c r="U118" s="38">
        <v>16831.189999999999</v>
      </c>
      <c r="V118" s="39">
        <v>2025</v>
      </c>
      <c r="W118" s="43">
        <v>0</v>
      </c>
      <c r="X118" s="43">
        <f t="shared" si="61"/>
        <v>750084.48900000006</v>
      </c>
      <c r="Y118" s="43" t="e">
        <f>+(J118*11.55+K118*23.1)*12*30+[2]Лист1!$BC$146</f>
        <v>#REF!</v>
      </c>
      <c r="Z118" s="43"/>
      <c r="AA118" s="43">
        <f t="shared" si="48"/>
        <v>104753960.33874765</v>
      </c>
      <c r="AB118" s="43">
        <v>17671787.510000002</v>
      </c>
      <c r="AC118" s="43">
        <v>7146413.7800000003</v>
      </c>
      <c r="AD118" s="43">
        <v>7554263</v>
      </c>
      <c r="AE118" s="43">
        <v>5760146.3300000001</v>
      </c>
      <c r="AF118" s="43">
        <v>2520125.9900000002</v>
      </c>
      <c r="AG118" s="43">
        <v>0</v>
      </c>
      <c r="AH118" s="43">
        <v>0</v>
      </c>
      <c r="AI118" s="43">
        <v>0</v>
      </c>
      <c r="AJ118" s="43">
        <v>32306663.77</v>
      </c>
      <c r="AK118" s="43">
        <v>0</v>
      </c>
      <c r="AL118" s="43">
        <v>0</v>
      </c>
      <c r="AM118" s="43">
        <v>18092427.620000001</v>
      </c>
      <c r="AN118" s="43">
        <v>10663473.668400001</v>
      </c>
      <c r="AO118" s="43">
        <v>1047539.6033</v>
      </c>
      <c r="AP118" s="43">
        <v>1991119.06704762</v>
      </c>
      <c r="AQ118" s="5">
        <f t="shared" si="49"/>
        <v>7</v>
      </c>
      <c r="AS118" s="36">
        <f t="shared" si="59"/>
        <v>102</v>
      </c>
      <c r="AT118" s="36">
        <f t="shared" si="60"/>
        <v>102</v>
      </c>
      <c r="AU118" s="37" t="s">
        <v>125</v>
      </c>
      <c r="AV118" s="36" t="s">
        <v>197</v>
      </c>
      <c r="AW118" s="36"/>
      <c r="AX118" s="45" t="e">
        <f t="shared" si="54"/>
        <v>#REF!</v>
      </c>
      <c r="AY118" s="46">
        <v>104753960.34</v>
      </c>
      <c r="AZ118" s="46">
        <v>17671787.510000002</v>
      </c>
      <c r="BA118" s="46">
        <v>7146413.7800000003</v>
      </c>
      <c r="BB118" s="46">
        <v>7554263</v>
      </c>
      <c r="BC118" s="46">
        <v>5760146.3300000001</v>
      </c>
      <c r="BD118" s="46">
        <v>2520125.9900000002</v>
      </c>
      <c r="BE118" s="45"/>
      <c r="BF118" s="45">
        <v>0</v>
      </c>
      <c r="BG118" s="46"/>
      <c r="BH118" s="46">
        <v>32306663.77</v>
      </c>
      <c r="BI118" s="46"/>
      <c r="BJ118" s="46"/>
      <c r="BK118" s="46">
        <v>18092427.620000001</v>
      </c>
      <c r="BL118" s="46">
        <v>10663473.67</v>
      </c>
      <c r="BM118" s="46">
        <v>1047539.6</v>
      </c>
      <c r="BN118" s="46">
        <v>1991119.07</v>
      </c>
      <c r="BO118" s="47">
        <f t="shared" si="55"/>
        <v>7</v>
      </c>
      <c r="BP118" s="48">
        <f>+AY118-'Приложение 2'!E118</f>
        <v>0</v>
      </c>
    </row>
    <row r="119" spans="1:68" ht="12.75" customHeight="1" x14ac:dyDescent="0.25">
      <c r="A119" s="36">
        <f t="shared" si="56"/>
        <v>107</v>
      </c>
      <c r="B119" s="36">
        <f t="shared" si="57"/>
        <v>107</v>
      </c>
      <c r="C119" s="37" t="s">
        <v>125</v>
      </c>
      <c r="D119" s="36" t="s">
        <v>198</v>
      </c>
      <c r="E119" s="38" t="s">
        <v>199</v>
      </c>
      <c r="F119" s="39" t="s">
        <v>61</v>
      </c>
      <c r="G119" s="39">
        <v>6</v>
      </c>
      <c r="H119" s="39">
        <v>2</v>
      </c>
      <c r="I119" s="38">
        <v>3629.9</v>
      </c>
      <c r="J119" s="38">
        <v>3629.9</v>
      </c>
      <c r="K119" s="38">
        <v>0</v>
      </c>
      <c r="L119" s="40">
        <v>123</v>
      </c>
      <c r="M119" s="41">
        <f t="shared" si="53"/>
        <v>7182720</v>
      </c>
      <c r="N119" s="41"/>
      <c r="O119" s="41">
        <v>0</v>
      </c>
      <c r="P119" s="41">
        <v>0</v>
      </c>
      <c r="Q119" s="41">
        <f t="shared" si="58"/>
        <v>3257896.699</v>
      </c>
      <c r="R119" s="41">
        <f>+AY119-O119-Q119</f>
        <v>3924823.301</v>
      </c>
      <c r="S119" s="41">
        <v>0</v>
      </c>
      <c r="T119" s="38">
        <v>2210.7800000000002</v>
      </c>
      <c r="U119" s="38">
        <v>2353.2600000000002</v>
      </c>
      <c r="V119" s="39">
        <v>2025</v>
      </c>
      <c r="W119" s="43">
        <v>2830258.18</v>
      </c>
      <c r="X119" s="43">
        <f t="shared" si="61"/>
        <v>427638.51900000003</v>
      </c>
      <c r="Y119" s="43">
        <f>+(J119*11.55+K119*23.1)*12*30</f>
        <v>15093124.200000001</v>
      </c>
      <c r="Z119" s="43"/>
      <c r="AA119" s="43">
        <f t="shared" si="48"/>
        <v>8542100.0023999996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8024927.0999999996</v>
      </c>
      <c r="AJ119" s="43">
        <v>0</v>
      </c>
      <c r="AK119" s="43">
        <v>0</v>
      </c>
      <c r="AL119" s="43">
        <v>0</v>
      </c>
      <c r="AM119" s="43">
        <v>0</v>
      </c>
      <c r="AN119" s="43">
        <v>256263</v>
      </c>
      <c r="AO119" s="43">
        <v>85421</v>
      </c>
      <c r="AP119" s="43">
        <v>175488.90239999999</v>
      </c>
      <c r="AQ119" s="5">
        <f t="shared" si="49"/>
        <v>1</v>
      </c>
      <c r="AS119" s="36">
        <f t="shared" si="59"/>
        <v>103</v>
      </c>
      <c r="AT119" s="36">
        <f t="shared" si="60"/>
        <v>103</v>
      </c>
      <c r="AU119" s="37" t="s">
        <v>125</v>
      </c>
      <c r="AV119" s="36" t="s">
        <v>198</v>
      </c>
      <c r="AW119" s="36"/>
      <c r="AX119" s="45">
        <f t="shared" si="54"/>
        <v>0</v>
      </c>
      <c r="AY119" s="46">
        <v>7182720</v>
      </c>
      <c r="AZ119" s="46"/>
      <c r="BA119" s="46"/>
      <c r="BB119" s="46"/>
      <c r="BC119" s="46"/>
      <c r="BD119" s="46"/>
      <c r="BE119" s="45"/>
      <c r="BF119" s="45">
        <v>0</v>
      </c>
      <c r="BG119" s="46">
        <v>6747849.40032</v>
      </c>
      <c r="BH119" s="46"/>
      <c r="BI119" s="46"/>
      <c r="BJ119" s="46"/>
      <c r="BK119" s="46"/>
      <c r="BL119" s="46">
        <v>215481.60000000001</v>
      </c>
      <c r="BM119" s="46">
        <v>71827.199999999997</v>
      </c>
      <c r="BN119" s="46">
        <v>147561.79968</v>
      </c>
      <c r="BO119" s="47">
        <f t="shared" si="55"/>
        <v>1</v>
      </c>
      <c r="BP119" s="48">
        <f>+AY119-'Приложение 2'!E119</f>
        <v>0</v>
      </c>
    </row>
    <row r="120" spans="1:68" ht="12.75" customHeight="1" x14ac:dyDescent="0.25">
      <c r="A120" s="36">
        <f t="shared" si="56"/>
        <v>108</v>
      </c>
      <c r="B120" s="36">
        <f t="shared" si="57"/>
        <v>108</v>
      </c>
      <c r="C120" s="37" t="s">
        <v>125</v>
      </c>
      <c r="D120" s="36" t="s">
        <v>200</v>
      </c>
      <c r="E120" s="38" t="s">
        <v>132</v>
      </c>
      <c r="F120" s="39" t="s">
        <v>61</v>
      </c>
      <c r="G120" s="39">
        <v>6</v>
      </c>
      <c r="H120" s="39">
        <v>2</v>
      </c>
      <c r="I120" s="38">
        <v>2955.2</v>
      </c>
      <c r="J120" s="38">
        <v>2955.2</v>
      </c>
      <c r="K120" s="38">
        <v>0</v>
      </c>
      <c r="L120" s="40">
        <v>122</v>
      </c>
      <c r="M120" s="41">
        <f t="shared" si="53"/>
        <v>7182720</v>
      </c>
      <c r="N120" s="41"/>
      <c r="O120" s="41">
        <v>0</v>
      </c>
      <c r="P120" s="41">
        <v>0</v>
      </c>
      <c r="Q120" s="41">
        <f t="shared" si="58"/>
        <v>2719617.6119999997</v>
      </c>
      <c r="R120" s="41">
        <f>+AY120-O120-Q120</f>
        <v>4463102.3880000003</v>
      </c>
      <c r="S120" s="41">
        <v>0</v>
      </c>
      <c r="T120" s="38">
        <v>2715.53</v>
      </c>
      <c r="U120" s="38">
        <v>2890.53</v>
      </c>
      <c r="V120" s="39">
        <v>2025</v>
      </c>
      <c r="W120" s="43">
        <v>2371465.5</v>
      </c>
      <c r="X120" s="43">
        <f t="shared" si="61"/>
        <v>348152.11199999996</v>
      </c>
      <c r="Y120" s="43">
        <f>+(J120*11.55+K120*23.1)*12*30</f>
        <v>12287721.6</v>
      </c>
      <c r="Z120" s="43"/>
      <c r="AA120" s="43">
        <f t="shared" si="48"/>
        <v>8542100.0023999996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8024927.0999999996</v>
      </c>
      <c r="AJ120" s="43">
        <v>0</v>
      </c>
      <c r="AK120" s="43">
        <v>0</v>
      </c>
      <c r="AL120" s="43">
        <v>0</v>
      </c>
      <c r="AM120" s="43">
        <v>0</v>
      </c>
      <c r="AN120" s="43">
        <v>256263</v>
      </c>
      <c r="AO120" s="43">
        <v>85421</v>
      </c>
      <c r="AP120" s="43">
        <v>175488.90239999999</v>
      </c>
      <c r="AQ120" s="5">
        <f t="shared" si="49"/>
        <v>1</v>
      </c>
      <c r="AS120" s="36">
        <f t="shared" si="59"/>
        <v>104</v>
      </c>
      <c r="AT120" s="36">
        <f t="shared" si="60"/>
        <v>104</v>
      </c>
      <c r="AU120" s="37" t="s">
        <v>125</v>
      </c>
      <c r="AV120" s="36" t="s">
        <v>200</v>
      </c>
      <c r="AW120" s="36"/>
      <c r="AX120" s="45">
        <f t="shared" si="54"/>
        <v>0</v>
      </c>
      <c r="AY120" s="46">
        <v>7182720</v>
      </c>
      <c r="AZ120" s="46"/>
      <c r="BA120" s="46"/>
      <c r="BB120" s="46"/>
      <c r="BC120" s="46"/>
      <c r="BD120" s="46"/>
      <c r="BE120" s="45"/>
      <c r="BF120" s="45">
        <v>0</v>
      </c>
      <c r="BG120" s="46">
        <v>6747849.40032</v>
      </c>
      <c r="BH120" s="46"/>
      <c r="BI120" s="46"/>
      <c r="BJ120" s="46"/>
      <c r="BK120" s="46"/>
      <c r="BL120" s="46">
        <v>215481.60000000001</v>
      </c>
      <c r="BM120" s="46">
        <v>71827.199999999997</v>
      </c>
      <c r="BN120" s="46">
        <v>147561.79968</v>
      </c>
      <c r="BO120" s="47">
        <f t="shared" si="55"/>
        <v>1</v>
      </c>
      <c r="BP120" s="48">
        <f>+AY120-'Приложение 2'!E120</f>
        <v>0</v>
      </c>
    </row>
    <row r="121" spans="1:68" ht="12.75" customHeight="1" x14ac:dyDescent="0.25">
      <c r="A121" s="36">
        <f t="shared" si="56"/>
        <v>109</v>
      </c>
      <c r="B121" s="36">
        <f t="shared" si="57"/>
        <v>109</v>
      </c>
      <c r="C121" s="37" t="s">
        <v>125</v>
      </c>
      <c r="D121" s="36" t="s">
        <v>201</v>
      </c>
      <c r="E121" s="38" t="s">
        <v>127</v>
      </c>
      <c r="F121" s="39" t="s">
        <v>61</v>
      </c>
      <c r="G121" s="39">
        <v>5</v>
      </c>
      <c r="H121" s="39">
        <v>2</v>
      </c>
      <c r="I121" s="38">
        <v>2325.6999999999998</v>
      </c>
      <c r="J121" s="38">
        <v>1861.6</v>
      </c>
      <c r="K121" s="38">
        <v>0</v>
      </c>
      <c r="L121" s="40">
        <v>45</v>
      </c>
      <c r="M121" s="41" t="e">
        <f t="shared" si="53"/>
        <v>#REF!</v>
      </c>
      <c r="N121" s="41"/>
      <c r="O121" s="41">
        <v>323450.48</v>
      </c>
      <c r="P121" s="41">
        <v>0</v>
      </c>
      <c r="Q121" s="41">
        <f t="shared" si="58"/>
        <v>219315.09599999999</v>
      </c>
      <c r="R121" s="41" t="e">
        <f>IF(Y121&gt;0, Y121, 0)</f>
        <v>#REF!</v>
      </c>
      <c r="S121" s="41" t="e">
        <f>IF(Y121&gt;0, AY121-O121-P121-Q121-R121, 0)</f>
        <v>#REF!</v>
      </c>
      <c r="T121" s="38">
        <v>1148.24</v>
      </c>
      <c r="U121" s="38">
        <v>1318.37</v>
      </c>
      <c r="V121" s="39">
        <v>2025</v>
      </c>
      <c r="W121" s="43">
        <v>0</v>
      </c>
      <c r="X121" s="43">
        <f t="shared" si="61"/>
        <v>219315.09599999999</v>
      </c>
      <c r="Y121" s="43" t="e">
        <f>+(J121*11.55+K121*23.1)*12*30+[2]Лист1!$BC$151</f>
        <v>#REF!</v>
      </c>
      <c r="Z121" s="43"/>
      <c r="AA121" s="43">
        <f t="shared" si="48"/>
        <v>2454277.5858791396</v>
      </c>
      <c r="AB121" s="43">
        <v>0</v>
      </c>
      <c r="AC121" s="43">
        <v>2137562.88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245427.75899999999</v>
      </c>
      <c r="AO121" s="43">
        <v>24542.775900000001</v>
      </c>
      <c r="AP121" s="43">
        <v>46744.170979139999</v>
      </c>
      <c r="AQ121" s="5">
        <f t="shared" si="49"/>
        <v>1</v>
      </c>
      <c r="AS121" s="36">
        <f t="shared" si="59"/>
        <v>105</v>
      </c>
      <c r="AT121" s="36">
        <f t="shared" si="60"/>
        <v>105</v>
      </c>
      <c r="AU121" s="37" t="s">
        <v>125</v>
      </c>
      <c r="AV121" s="36" t="s">
        <v>201</v>
      </c>
      <c r="AW121" s="36"/>
      <c r="AX121" s="45" t="e">
        <f t="shared" si="54"/>
        <v>#REF!</v>
      </c>
      <c r="AY121" s="46">
        <v>2454277.59</v>
      </c>
      <c r="AZ121" s="46"/>
      <c r="BA121" s="46">
        <v>2137562.88</v>
      </c>
      <c r="BB121" s="46"/>
      <c r="BC121" s="46"/>
      <c r="BD121" s="46"/>
      <c r="BE121" s="45"/>
      <c r="BF121" s="45">
        <v>0</v>
      </c>
      <c r="BG121" s="46"/>
      <c r="BH121" s="46"/>
      <c r="BI121" s="46"/>
      <c r="BJ121" s="46"/>
      <c r="BK121" s="46"/>
      <c r="BL121" s="46">
        <v>245427.76</v>
      </c>
      <c r="BM121" s="46">
        <v>24542.78</v>
      </c>
      <c r="BN121" s="46">
        <v>46744.17</v>
      </c>
      <c r="BO121" s="47">
        <f t="shared" si="55"/>
        <v>1</v>
      </c>
      <c r="BP121" s="48">
        <f>+AY121-'Приложение 2'!E121</f>
        <v>0</v>
      </c>
    </row>
    <row r="122" spans="1:68" ht="12.75" customHeight="1" x14ac:dyDescent="0.25">
      <c r="A122" s="36">
        <f t="shared" si="56"/>
        <v>110</v>
      </c>
      <c r="B122" s="36">
        <f t="shared" si="57"/>
        <v>110</v>
      </c>
      <c r="C122" s="37" t="s">
        <v>125</v>
      </c>
      <c r="D122" s="36" t="s">
        <v>202</v>
      </c>
      <c r="E122" s="38" t="s">
        <v>149</v>
      </c>
      <c r="F122" s="39" t="s">
        <v>61</v>
      </c>
      <c r="G122" s="39">
        <v>9</v>
      </c>
      <c r="H122" s="39">
        <v>1</v>
      </c>
      <c r="I122" s="38">
        <v>1946.6</v>
      </c>
      <c r="J122" s="38">
        <v>1904.8</v>
      </c>
      <c r="K122" s="38">
        <v>41.8</v>
      </c>
      <c r="L122" s="40">
        <v>59</v>
      </c>
      <c r="M122" s="41" t="e">
        <f t="shared" si="53"/>
        <v>#REF!</v>
      </c>
      <c r="N122" s="41"/>
      <c r="O122" s="41">
        <v>0</v>
      </c>
      <c r="P122" s="41">
        <v>0</v>
      </c>
      <c r="Q122" s="41">
        <f t="shared" si="58"/>
        <v>309328.42320000002</v>
      </c>
      <c r="R122" s="41" t="e">
        <f>IF(Y122&gt;0, Y122, 0)</f>
        <v>#REF!</v>
      </c>
      <c r="S122" s="41">
        <f>+AY122-O122-P122-Q122</f>
        <v>612308.81679999991</v>
      </c>
      <c r="T122" s="38">
        <v>319.7</v>
      </c>
      <c r="U122" s="38">
        <v>473.46</v>
      </c>
      <c r="V122" s="39">
        <v>2025</v>
      </c>
      <c r="W122" s="43">
        <v>0</v>
      </c>
      <c r="X122" s="43">
        <f>+(J122*15.35+K122*26.02)*12*0.85</f>
        <v>309328.42320000002</v>
      </c>
      <c r="Y122" s="43" t="e">
        <f>+(J122*15.35+K122*26.02)*12*30+[2]Лист1!$BC$156</f>
        <v>#REF!</v>
      </c>
      <c r="Z122" s="43"/>
      <c r="AA122" s="43">
        <f t="shared" si="48"/>
        <v>921637.2398858401</v>
      </c>
      <c r="AB122" s="43">
        <v>0</v>
      </c>
      <c r="AC122" s="43">
        <v>0</v>
      </c>
      <c r="AD122" s="43">
        <v>0</v>
      </c>
      <c r="AE122" s="43">
        <v>0</v>
      </c>
      <c r="AF122" s="43">
        <v>622320.80000000005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276491.17200000002</v>
      </c>
      <c r="AO122" s="43">
        <v>9216.3724000000002</v>
      </c>
      <c r="AP122" s="43">
        <v>13608.895485839999</v>
      </c>
      <c r="AQ122" s="5">
        <f t="shared" si="49"/>
        <v>1</v>
      </c>
      <c r="AS122" s="36">
        <f t="shared" si="59"/>
        <v>106</v>
      </c>
      <c r="AT122" s="36">
        <f t="shared" si="60"/>
        <v>106</v>
      </c>
      <c r="AU122" s="37" t="s">
        <v>125</v>
      </c>
      <c r="AV122" s="36" t="s">
        <v>202</v>
      </c>
      <c r="AW122" s="36"/>
      <c r="AX122" s="45" t="e">
        <f t="shared" si="54"/>
        <v>#REF!</v>
      </c>
      <c r="AY122" s="46">
        <v>921637.24</v>
      </c>
      <c r="AZ122" s="46"/>
      <c r="BA122" s="46"/>
      <c r="BB122" s="46"/>
      <c r="BC122" s="46"/>
      <c r="BD122" s="46">
        <v>622320.80000000005</v>
      </c>
      <c r="BE122" s="45"/>
      <c r="BF122" s="45">
        <v>0</v>
      </c>
      <c r="BG122" s="46"/>
      <c r="BH122" s="46"/>
      <c r="BI122" s="46"/>
      <c r="BJ122" s="46"/>
      <c r="BK122" s="46"/>
      <c r="BL122" s="46">
        <v>276491.17</v>
      </c>
      <c r="BM122" s="46">
        <v>9216.3700000000008</v>
      </c>
      <c r="BN122" s="46">
        <v>13608.9</v>
      </c>
      <c r="BO122" s="47">
        <f t="shared" si="55"/>
        <v>1</v>
      </c>
      <c r="BP122" s="48">
        <f>+AY122-'Приложение 2'!E122</f>
        <v>0</v>
      </c>
    </row>
    <row r="123" spans="1:68" ht="12.75" customHeight="1" x14ac:dyDescent="0.25">
      <c r="A123" s="36">
        <f t="shared" si="56"/>
        <v>111</v>
      </c>
      <c r="B123" s="36">
        <f t="shared" si="57"/>
        <v>111</v>
      </c>
      <c r="C123" s="37" t="s">
        <v>125</v>
      </c>
      <c r="D123" s="36" t="s">
        <v>203</v>
      </c>
      <c r="E123" s="38" t="s">
        <v>69</v>
      </c>
      <c r="F123" s="39" t="s">
        <v>61</v>
      </c>
      <c r="G123" s="39">
        <v>4</v>
      </c>
      <c r="H123" s="39">
        <v>6</v>
      </c>
      <c r="I123" s="38">
        <v>5032.3999999999996</v>
      </c>
      <c r="J123" s="38">
        <v>4842.7</v>
      </c>
      <c r="K123" s="38">
        <v>189.7</v>
      </c>
      <c r="L123" s="40">
        <v>224</v>
      </c>
      <c r="M123" s="41">
        <f t="shared" si="53"/>
        <v>19063284.77</v>
      </c>
      <c r="N123" s="41"/>
      <c r="O123" s="41">
        <v>0</v>
      </c>
      <c r="P123" s="41">
        <v>0</v>
      </c>
      <c r="Q123" s="41">
        <f t="shared" si="58"/>
        <v>615215.60100000002</v>
      </c>
      <c r="R123" s="41">
        <v>0</v>
      </c>
      <c r="S123" s="41">
        <f>+AY123-O123-P123-Q123</f>
        <v>18448069.169</v>
      </c>
      <c r="T123" s="38">
        <v>3244.31</v>
      </c>
      <c r="U123" s="38">
        <v>3788.11</v>
      </c>
      <c r="V123" s="39">
        <v>2025</v>
      </c>
      <c r="W123" s="43">
        <v>0</v>
      </c>
      <c r="X123" s="43">
        <f>+(J123*11.55+K123*23.1)*12*0.85</f>
        <v>615215.60100000002</v>
      </c>
      <c r="Y123" s="43" t="e">
        <f>+(J123*11.55+K123*23.1)*12*30+[2]Лист1!$BC$152</f>
        <v>#REF!</v>
      </c>
      <c r="Z123" s="43"/>
      <c r="AA123" s="43">
        <f t="shared" si="48"/>
        <v>19063284.770119499</v>
      </c>
      <c r="AB123" s="43">
        <v>14288939.800000001</v>
      </c>
      <c r="AC123" s="43">
        <v>0</v>
      </c>
      <c r="AD123" s="43">
        <v>0</v>
      </c>
      <c r="AE123" s="43">
        <v>0</v>
      </c>
      <c r="AF123" s="43">
        <v>2037707.19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2188974.2297999999</v>
      </c>
      <c r="AO123" s="43">
        <v>190632.84770000001</v>
      </c>
      <c r="AP123" s="43">
        <v>357030.70261949999</v>
      </c>
      <c r="AQ123" s="5">
        <f t="shared" si="49"/>
        <v>2</v>
      </c>
      <c r="AS123" s="36">
        <f t="shared" si="59"/>
        <v>107</v>
      </c>
      <c r="AT123" s="36">
        <f t="shared" si="60"/>
        <v>107</v>
      </c>
      <c r="AU123" s="37" t="s">
        <v>125</v>
      </c>
      <c r="AV123" s="36" t="s">
        <v>203</v>
      </c>
      <c r="AW123" s="36"/>
      <c r="AX123" s="45">
        <f t="shared" si="54"/>
        <v>0</v>
      </c>
      <c r="AY123" s="46">
        <v>19063284.77</v>
      </c>
      <c r="AZ123" s="46">
        <v>14288939.800000001</v>
      </c>
      <c r="BA123" s="46"/>
      <c r="BB123" s="46"/>
      <c r="BC123" s="46"/>
      <c r="BD123" s="46">
        <v>2037707.19</v>
      </c>
      <c r="BE123" s="45"/>
      <c r="BF123" s="45">
        <v>0</v>
      </c>
      <c r="BG123" s="46"/>
      <c r="BH123" s="46"/>
      <c r="BI123" s="46"/>
      <c r="BJ123" s="46"/>
      <c r="BK123" s="46"/>
      <c r="BL123" s="46">
        <v>2188974.23</v>
      </c>
      <c r="BM123" s="46">
        <v>190632.85</v>
      </c>
      <c r="BN123" s="46">
        <v>357030.7</v>
      </c>
      <c r="BO123" s="47">
        <f t="shared" si="55"/>
        <v>2</v>
      </c>
      <c r="BP123" s="48">
        <f>+AY123-'Приложение 2'!E123</f>
        <v>0</v>
      </c>
    </row>
    <row r="124" spans="1:68" ht="12.75" customHeight="1" x14ac:dyDescent="0.25">
      <c r="A124" s="36">
        <f t="shared" si="56"/>
        <v>112</v>
      </c>
      <c r="B124" s="36">
        <f t="shared" si="57"/>
        <v>112</v>
      </c>
      <c r="C124" s="37" t="s">
        <v>125</v>
      </c>
      <c r="D124" s="36" t="s">
        <v>204</v>
      </c>
      <c r="E124" s="38" t="s">
        <v>92</v>
      </c>
      <c r="F124" s="39" t="s">
        <v>61</v>
      </c>
      <c r="G124" s="39">
        <v>5</v>
      </c>
      <c r="H124" s="39">
        <v>6</v>
      </c>
      <c r="I124" s="38">
        <v>6214.8</v>
      </c>
      <c r="J124" s="38">
        <v>6214.8</v>
      </c>
      <c r="K124" s="38">
        <v>0</v>
      </c>
      <c r="L124" s="40">
        <v>231</v>
      </c>
      <c r="M124" s="41" t="e">
        <f t="shared" si="53"/>
        <v>#REF!</v>
      </c>
      <c r="N124" s="41"/>
      <c r="O124" s="41">
        <v>2262497.94</v>
      </c>
      <c r="P124" s="41">
        <v>0</v>
      </c>
      <c r="Q124" s="41">
        <f t="shared" si="58"/>
        <v>732165.58799999999</v>
      </c>
      <c r="R124" s="41" t="e">
        <f>IF(Y124&gt;0, Y124, 0)</f>
        <v>#REF!</v>
      </c>
      <c r="S124" s="41">
        <f>+AY124-O124-P124-Q124</f>
        <v>732165.59200000018</v>
      </c>
      <c r="T124" s="38">
        <v>404.92</v>
      </c>
      <c r="U124" s="38">
        <v>599.66999999999996</v>
      </c>
      <c r="V124" s="39">
        <v>2025</v>
      </c>
      <c r="W124" s="43">
        <v>0</v>
      </c>
      <c r="X124" s="43">
        <f>+(J124*11.55+K124*23.1)*12*0.85</f>
        <v>732165.58799999999</v>
      </c>
      <c r="Y124" s="43" t="e">
        <f>+(J124*11.55+K124*23.1)*12*30+[2]Лист1!$BC$153</f>
        <v>#REF!</v>
      </c>
      <c r="Z124" s="43"/>
      <c r="AA124" s="43">
        <f t="shared" si="48"/>
        <v>3726829.1159859197</v>
      </c>
      <c r="AB124" s="43">
        <v>0</v>
      </c>
      <c r="AC124" s="43">
        <v>0</v>
      </c>
      <c r="AD124" s="43">
        <v>0</v>
      </c>
      <c r="AE124" s="43">
        <v>0</v>
      </c>
      <c r="AF124" s="43">
        <v>2516481.73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1118048.736</v>
      </c>
      <c r="AO124" s="43">
        <v>37268.2912</v>
      </c>
      <c r="AP124" s="43">
        <v>55030.358785919998</v>
      </c>
      <c r="AQ124" s="5">
        <f t="shared" si="49"/>
        <v>1</v>
      </c>
      <c r="AS124" s="36">
        <f t="shared" si="59"/>
        <v>108</v>
      </c>
      <c r="AT124" s="36">
        <f t="shared" si="60"/>
        <v>108</v>
      </c>
      <c r="AU124" s="37" t="s">
        <v>125</v>
      </c>
      <c r="AV124" s="36" t="s">
        <v>204</v>
      </c>
      <c r="AW124" s="36"/>
      <c r="AX124" s="45" t="e">
        <f t="shared" si="54"/>
        <v>#REF!</v>
      </c>
      <c r="AY124" s="46">
        <v>3726829.12</v>
      </c>
      <c r="AZ124" s="46"/>
      <c r="BA124" s="46"/>
      <c r="BB124" s="46"/>
      <c r="BC124" s="46"/>
      <c r="BD124" s="46">
        <v>2516481.73</v>
      </c>
      <c r="BE124" s="45"/>
      <c r="BF124" s="45">
        <v>0</v>
      </c>
      <c r="BG124" s="46"/>
      <c r="BH124" s="46"/>
      <c r="BI124" s="46"/>
      <c r="BJ124" s="46"/>
      <c r="BK124" s="46"/>
      <c r="BL124" s="46">
        <v>1118048.74</v>
      </c>
      <c r="BM124" s="46">
        <v>37268.29</v>
      </c>
      <c r="BN124" s="46">
        <v>55030.36</v>
      </c>
      <c r="BO124" s="47">
        <f t="shared" si="55"/>
        <v>1</v>
      </c>
      <c r="BP124" s="48">
        <f>+AY124-'Приложение 2'!E124</f>
        <v>0</v>
      </c>
    </row>
    <row r="125" spans="1:68" ht="12.75" customHeight="1" x14ac:dyDescent="0.25">
      <c r="A125" s="36">
        <f t="shared" si="56"/>
        <v>113</v>
      </c>
      <c r="B125" s="36">
        <f t="shared" si="57"/>
        <v>113</v>
      </c>
      <c r="C125" s="37" t="s">
        <v>125</v>
      </c>
      <c r="D125" s="36" t="s">
        <v>205</v>
      </c>
      <c r="E125" s="38" t="s">
        <v>206</v>
      </c>
      <c r="F125" s="39" t="s">
        <v>61</v>
      </c>
      <c r="G125" s="39">
        <v>4</v>
      </c>
      <c r="H125" s="39">
        <v>4</v>
      </c>
      <c r="I125" s="38">
        <v>3586.5</v>
      </c>
      <c r="J125" s="38">
        <v>3373.8</v>
      </c>
      <c r="K125" s="38">
        <v>212.7</v>
      </c>
      <c r="L125" s="40">
        <v>140</v>
      </c>
      <c r="M125" s="41">
        <f t="shared" si="53"/>
        <v>2150716.46</v>
      </c>
      <c r="N125" s="41"/>
      <c r="O125" s="41">
        <v>1255548.96</v>
      </c>
      <c r="P125" s="41">
        <v>0</v>
      </c>
      <c r="Q125" s="41">
        <f t="shared" si="58"/>
        <v>447583.75200000009</v>
      </c>
      <c r="R125" s="41">
        <f>+AY125-O125-Q125</f>
        <v>447583.74799999991</v>
      </c>
      <c r="S125" s="41">
        <v>0</v>
      </c>
      <c r="T125" s="38">
        <v>404.92</v>
      </c>
      <c r="U125" s="38">
        <v>599.66999999999996</v>
      </c>
      <c r="V125" s="39">
        <v>2025</v>
      </c>
      <c r="W125" s="43">
        <v>0</v>
      </c>
      <c r="X125" s="43">
        <f>+(J125*11.55+K125*23.1)*12*0.85</f>
        <v>447583.75200000009</v>
      </c>
      <c r="Y125" s="43" t="e">
        <f>+(J125*11.55+K125*23.1)*12*30+[2]Лист1!$BC$154</f>
        <v>#REF!</v>
      </c>
      <c r="Z125" s="43"/>
      <c r="AA125" s="43">
        <f t="shared" si="48"/>
        <v>2150716.4618483596</v>
      </c>
      <c r="AB125" s="43">
        <v>0</v>
      </c>
      <c r="AC125" s="43">
        <v>0</v>
      </c>
      <c r="AD125" s="43">
        <v>0</v>
      </c>
      <c r="AE125" s="43">
        <v>0</v>
      </c>
      <c r="AF125" s="43">
        <v>1452236.88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645214.93799999997</v>
      </c>
      <c r="AO125" s="43">
        <v>21507.1646</v>
      </c>
      <c r="AP125" s="43">
        <v>31757.479248359999</v>
      </c>
      <c r="AQ125" s="5">
        <f t="shared" si="49"/>
        <v>1</v>
      </c>
      <c r="AS125" s="36">
        <f t="shared" si="59"/>
        <v>109</v>
      </c>
      <c r="AT125" s="36">
        <f t="shared" si="60"/>
        <v>109</v>
      </c>
      <c r="AU125" s="37" t="s">
        <v>125</v>
      </c>
      <c r="AV125" s="36" t="s">
        <v>205</v>
      </c>
      <c r="AW125" s="36"/>
      <c r="AX125" s="45">
        <f t="shared" si="54"/>
        <v>0</v>
      </c>
      <c r="AY125" s="46">
        <v>2150716.46</v>
      </c>
      <c r="AZ125" s="46"/>
      <c r="BA125" s="46"/>
      <c r="BB125" s="46"/>
      <c r="BC125" s="46"/>
      <c r="BD125" s="46">
        <v>1452236.88</v>
      </c>
      <c r="BE125" s="45"/>
      <c r="BF125" s="45">
        <v>0</v>
      </c>
      <c r="BG125" s="46"/>
      <c r="BH125" s="46"/>
      <c r="BI125" s="46"/>
      <c r="BJ125" s="46"/>
      <c r="BK125" s="46"/>
      <c r="BL125" s="46">
        <v>645214.93999999994</v>
      </c>
      <c r="BM125" s="46">
        <v>21507.16</v>
      </c>
      <c r="BN125" s="46">
        <v>31757.48</v>
      </c>
      <c r="BO125" s="47">
        <f t="shared" si="55"/>
        <v>1</v>
      </c>
      <c r="BP125" s="48">
        <f>+AY125-'Приложение 2'!E125</f>
        <v>0</v>
      </c>
    </row>
    <row r="126" spans="1:68" ht="12.75" customHeight="1" x14ac:dyDescent="0.25">
      <c r="A126" s="36">
        <f t="shared" si="56"/>
        <v>114</v>
      </c>
      <c r="B126" s="36">
        <f t="shared" si="57"/>
        <v>114</v>
      </c>
      <c r="C126" s="37" t="s">
        <v>125</v>
      </c>
      <c r="D126" s="36" t="s">
        <v>207</v>
      </c>
      <c r="E126" s="38" t="s">
        <v>149</v>
      </c>
      <c r="F126" s="39" t="s">
        <v>61</v>
      </c>
      <c r="G126" s="39">
        <v>9</v>
      </c>
      <c r="H126" s="39">
        <v>1</v>
      </c>
      <c r="I126" s="38">
        <v>2097.9</v>
      </c>
      <c r="J126" s="38">
        <v>1902.4</v>
      </c>
      <c r="K126" s="38">
        <v>195.5</v>
      </c>
      <c r="L126" s="40">
        <v>72</v>
      </c>
      <c r="M126" s="41">
        <f t="shared" si="53"/>
        <v>993271.73</v>
      </c>
      <c r="N126" s="41"/>
      <c r="O126" s="41">
        <v>373341.02</v>
      </c>
      <c r="P126" s="41">
        <v>0</v>
      </c>
      <c r="Q126" s="41">
        <f t="shared" si="58"/>
        <v>349745.25</v>
      </c>
      <c r="R126" s="41">
        <f>+AY126-O126-Q126</f>
        <v>270185.45999999996</v>
      </c>
      <c r="S126" s="41">
        <v>0</v>
      </c>
      <c r="T126" s="38">
        <v>319.7</v>
      </c>
      <c r="U126" s="38">
        <v>473.46</v>
      </c>
      <c r="V126" s="39">
        <v>2025</v>
      </c>
      <c r="W126" s="43">
        <v>0</v>
      </c>
      <c r="X126" s="43">
        <f>+(J126*15.35+K126*26.02)*12*0.85</f>
        <v>349745.25</v>
      </c>
      <c r="Y126" s="43" t="e">
        <f>+(J126*15.35+K126*26.02)*12*30+[2]Лист1!$BC$155</f>
        <v>#REF!</v>
      </c>
      <c r="Z126" s="43"/>
      <c r="AA126" s="43">
        <f t="shared" si="48"/>
        <v>993271.72666517994</v>
      </c>
      <c r="AB126" s="43">
        <v>0</v>
      </c>
      <c r="AC126" s="43">
        <v>0</v>
      </c>
      <c r="AD126" s="43">
        <v>0</v>
      </c>
      <c r="AE126" s="43">
        <v>0</v>
      </c>
      <c r="AF126" s="43">
        <v>670690.84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3">
        <v>297981.51899999997</v>
      </c>
      <c r="AO126" s="43">
        <v>9932.7173000000003</v>
      </c>
      <c r="AP126" s="43">
        <v>14666.650365179999</v>
      </c>
      <c r="AQ126" s="5">
        <f t="shared" si="49"/>
        <v>1</v>
      </c>
      <c r="AS126" s="36">
        <f t="shared" si="59"/>
        <v>110</v>
      </c>
      <c r="AT126" s="36">
        <f t="shared" si="60"/>
        <v>110</v>
      </c>
      <c r="AU126" s="37" t="s">
        <v>125</v>
      </c>
      <c r="AV126" s="36" t="s">
        <v>207</v>
      </c>
      <c r="AW126" s="36"/>
      <c r="AX126" s="45">
        <f t="shared" si="54"/>
        <v>0</v>
      </c>
      <c r="AY126" s="46">
        <v>993271.73</v>
      </c>
      <c r="AZ126" s="46"/>
      <c r="BA126" s="46"/>
      <c r="BB126" s="46"/>
      <c r="BC126" s="46"/>
      <c r="BD126" s="46">
        <v>670690.84</v>
      </c>
      <c r="BE126" s="45"/>
      <c r="BF126" s="45">
        <v>0</v>
      </c>
      <c r="BG126" s="46"/>
      <c r="BH126" s="46"/>
      <c r="BI126" s="46"/>
      <c r="BJ126" s="46"/>
      <c r="BK126" s="46"/>
      <c r="BL126" s="46">
        <v>297981.52</v>
      </c>
      <c r="BM126" s="46">
        <v>9932.7199999999993</v>
      </c>
      <c r="BN126" s="46">
        <v>14666.65</v>
      </c>
      <c r="BO126" s="47">
        <f t="shared" si="55"/>
        <v>1</v>
      </c>
      <c r="BP126" s="48">
        <f>+AY126-'Приложение 2'!E126</f>
        <v>0</v>
      </c>
    </row>
    <row r="127" spans="1:68" ht="12.75" customHeight="1" x14ac:dyDescent="0.25">
      <c r="A127" s="36">
        <f t="shared" si="56"/>
        <v>115</v>
      </c>
      <c r="B127" s="36">
        <f t="shared" si="57"/>
        <v>115</v>
      </c>
      <c r="C127" s="37" t="s">
        <v>125</v>
      </c>
      <c r="D127" s="36" t="s">
        <v>208</v>
      </c>
      <c r="E127" s="38" t="s">
        <v>132</v>
      </c>
      <c r="F127" s="39" t="s">
        <v>61</v>
      </c>
      <c r="G127" s="39">
        <v>10</v>
      </c>
      <c r="H127" s="39">
        <v>2</v>
      </c>
      <c r="I127" s="38">
        <v>5300.5</v>
      </c>
      <c r="J127" s="38">
        <v>4996.2</v>
      </c>
      <c r="K127" s="38">
        <v>304.3</v>
      </c>
      <c r="L127" s="40">
        <v>126</v>
      </c>
      <c r="M127" s="41">
        <f t="shared" si="53"/>
        <v>7182720</v>
      </c>
      <c r="N127" s="41"/>
      <c r="O127" s="41">
        <v>0</v>
      </c>
      <c r="P127" s="41">
        <v>0</v>
      </c>
      <c r="Q127" s="41">
        <f t="shared" si="58"/>
        <v>6358342.4612000007</v>
      </c>
      <c r="R127" s="41">
        <f>+AY127-O127-Q127</f>
        <v>824377.53879999928</v>
      </c>
      <c r="S127" s="41">
        <v>0</v>
      </c>
      <c r="T127" s="38">
        <v>1513.99</v>
      </c>
      <c r="U127" s="38">
        <v>1611.56</v>
      </c>
      <c r="V127" s="39">
        <v>2025</v>
      </c>
      <c r="W127" s="43">
        <v>5495324.9900000002</v>
      </c>
      <c r="X127" s="43">
        <f>+(J127*15.35+K127*26.02)*12*0.85</f>
        <v>863017.47120000003</v>
      </c>
      <c r="Y127" s="43">
        <f>+(J127*15.35+K127*26.02)*12*30</f>
        <v>30459440.16</v>
      </c>
      <c r="Z127" s="43"/>
      <c r="AA127" s="43">
        <f t="shared" si="48"/>
        <v>8542100.0023999996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8024927.0999999996</v>
      </c>
      <c r="AJ127" s="43">
        <v>0</v>
      </c>
      <c r="AK127" s="43">
        <v>0</v>
      </c>
      <c r="AL127" s="43">
        <v>0</v>
      </c>
      <c r="AM127" s="43">
        <v>0</v>
      </c>
      <c r="AN127" s="43">
        <v>256263</v>
      </c>
      <c r="AO127" s="43">
        <v>85421</v>
      </c>
      <c r="AP127" s="43">
        <v>175488.90239999999</v>
      </c>
      <c r="AQ127" s="5">
        <f t="shared" si="49"/>
        <v>1</v>
      </c>
      <c r="AS127" s="36">
        <f t="shared" si="59"/>
        <v>111</v>
      </c>
      <c r="AT127" s="36">
        <f t="shared" si="60"/>
        <v>111</v>
      </c>
      <c r="AU127" s="37" t="s">
        <v>125</v>
      </c>
      <c r="AV127" s="36" t="s">
        <v>208</v>
      </c>
      <c r="AW127" s="36"/>
      <c r="AX127" s="45">
        <f t="shared" si="54"/>
        <v>0</v>
      </c>
      <c r="AY127" s="46">
        <v>7182720</v>
      </c>
      <c r="AZ127" s="46"/>
      <c r="BA127" s="46"/>
      <c r="BB127" s="46"/>
      <c r="BC127" s="46"/>
      <c r="BD127" s="46"/>
      <c r="BE127" s="45"/>
      <c r="BF127" s="45">
        <v>0</v>
      </c>
      <c r="BG127" s="46">
        <v>6747849.40032</v>
      </c>
      <c r="BH127" s="46"/>
      <c r="BI127" s="46"/>
      <c r="BJ127" s="46"/>
      <c r="BK127" s="46"/>
      <c r="BL127" s="46">
        <v>215481.60000000001</v>
      </c>
      <c r="BM127" s="46">
        <v>71827.199999999997</v>
      </c>
      <c r="BN127" s="46">
        <v>147561.79968</v>
      </c>
      <c r="BO127" s="47">
        <f t="shared" si="55"/>
        <v>1</v>
      </c>
      <c r="BP127" s="48">
        <f>+AY127-'Приложение 2'!E127</f>
        <v>0</v>
      </c>
    </row>
    <row r="128" spans="1:68" ht="12.75" customHeight="1" x14ac:dyDescent="0.25">
      <c r="A128" s="36">
        <f t="shared" si="56"/>
        <v>116</v>
      </c>
      <c r="B128" s="36">
        <f t="shared" si="57"/>
        <v>116</v>
      </c>
      <c r="C128" s="37" t="s">
        <v>125</v>
      </c>
      <c r="D128" s="36" t="s">
        <v>209</v>
      </c>
      <c r="E128" s="38" t="s">
        <v>64</v>
      </c>
      <c r="F128" s="39" t="s">
        <v>61</v>
      </c>
      <c r="G128" s="39">
        <v>4</v>
      </c>
      <c r="H128" s="39">
        <v>2</v>
      </c>
      <c r="I128" s="38">
        <v>1936</v>
      </c>
      <c r="J128" s="38">
        <v>1936</v>
      </c>
      <c r="K128" s="38">
        <v>0</v>
      </c>
      <c r="L128" s="40">
        <v>66</v>
      </c>
      <c r="M128" s="41">
        <f t="shared" si="53"/>
        <v>1160961.1200000001</v>
      </c>
      <c r="N128" s="41"/>
      <c r="O128" s="41">
        <v>0</v>
      </c>
      <c r="P128" s="41">
        <v>0</v>
      </c>
      <c r="Q128" s="41">
        <f>+AY128</f>
        <v>1160961.1200000001</v>
      </c>
      <c r="R128" s="41">
        <v>0</v>
      </c>
      <c r="S128" s="41">
        <v>0</v>
      </c>
      <c r="T128" s="38">
        <v>404.92</v>
      </c>
      <c r="U128" s="38">
        <v>599.66999999999996</v>
      </c>
      <c r="V128" s="39">
        <v>2025</v>
      </c>
      <c r="W128" s="43">
        <v>1479887.59</v>
      </c>
      <c r="X128" s="43">
        <f t="shared" ref="X128:X154" si="62">+(J128*11.55+K128*23.1)*12*0.85</f>
        <v>228080.16000000003</v>
      </c>
      <c r="Y128" s="43">
        <f>+(J128*11.55+K128*23.1)*12*30</f>
        <v>8049888.0000000009</v>
      </c>
      <c r="Z128" s="43"/>
      <c r="AA128" s="43">
        <f t="shared" ref="AA128:AA159" si="63">SUM(AB128:AP128)</f>
        <v>1160961.1190979199</v>
      </c>
      <c r="AB128" s="43">
        <v>0</v>
      </c>
      <c r="AC128" s="43">
        <v>0</v>
      </c>
      <c r="AD128" s="43">
        <v>0</v>
      </c>
      <c r="AE128" s="43">
        <v>0</v>
      </c>
      <c r="AF128" s="43">
        <v>783920.42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348288.33600000001</v>
      </c>
      <c r="AO128" s="43">
        <v>11609.611199999999</v>
      </c>
      <c r="AP128" s="43">
        <v>17142.751897919999</v>
      </c>
      <c r="AQ128" s="5">
        <f t="shared" ref="AQ128:AQ146" si="64">COUNTIF(AB128:AM128, "&gt;0")</f>
        <v>1</v>
      </c>
      <c r="AS128" s="36">
        <f t="shared" si="59"/>
        <v>112</v>
      </c>
      <c r="AT128" s="36">
        <f t="shared" si="60"/>
        <v>112</v>
      </c>
      <c r="AU128" s="37" t="s">
        <v>125</v>
      </c>
      <c r="AV128" s="36" t="s">
        <v>209</v>
      </c>
      <c r="AW128" s="36"/>
      <c r="AX128" s="45">
        <f t="shared" si="54"/>
        <v>0</v>
      </c>
      <c r="AY128" s="46">
        <v>1160961.1200000001</v>
      </c>
      <c r="AZ128" s="46"/>
      <c r="BA128" s="46"/>
      <c r="BB128" s="46"/>
      <c r="BC128" s="46"/>
      <c r="BD128" s="46">
        <v>783920.42</v>
      </c>
      <c r="BE128" s="45"/>
      <c r="BF128" s="45">
        <v>0</v>
      </c>
      <c r="BG128" s="46"/>
      <c r="BH128" s="46"/>
      <c r="BI128" s="46"/>
      <c r="BJ128" s="46"/>
      <c r="BK128" s="46"/>
      <c r="BL128" s="46">
        <v>348288.34</v>
      </c>
      <c r="BM128" s="46">
        <v>11609.61</v>
      </c>
      <c r="BN128" s="46">
        <v>17142.75</v>
      </c>
      <c r="BO128" s="47">
        <f t="shared" si="55"/>
        <v>1</v>
      </c>
      <c r="BP128" s="48">
        <f>+AY128-'Приложение 2'!E128</f>
        <v>0</v>
      </c>
    </row>
    <row r="129" spans="1:68" ht="12.75" customHeight="1" x14ac:dyDescent="0.25">
      <c r="A129" s="36">
        <f t="shared" si="56"/>
        <v>117</v>
      </c>
      <c r="B129" s="36">
        <f t="shared" si="57"/>
        <v>117</v>
      </c>
      <c r="C129" s="37" t="s">
        <v>210</v>
      </c>
      <c r="D129" s="36" t="s">
        <v>211</v>
      </c>
      <c r="E129" s="38" t="s">
        <v>137</v>
      </c>
      <c r="F129" s="39" t="s">
        <v>61</v>
      </c>
      <c r="G129" s="39">
        <v>4</v>
      </c>
      <c r="H129" s="39">
        <v>4</v>
      </c>
      <c r="I129" s="38">
        <v>2629.3</v>
      </c>
      <c r="J129" s="38">
        <v>2629.3</v>
      </c>
      <c r="K129" s="38">
        <v>0</v>
      </c>
      <c r="L129" s="40">
        <v>126</v>
      </c>
      <c r="M129" s="41">
        <f t="shared" si="53"/>
        <v>5044759.03</v>
      </c>
      <c r="N129" s="41"/>
      <c r="O129" s="41">
        <v>0</v>
      </c>
      <c r="P129" s="41">
        <v>0</v>
      </c>
      <c r="Q129" s="41">
        <f t="shared" ref="Q129:Q150" si="65">+W129+X129</f>
        <v>309757.83300000004</v>
      </c>
      <c r="R129" s="41">
        <f>+AY129-O129-Q129</f>
        <v>4735001.1970000006</v>
      </c>
      <c r="S129" s="41">
        <v>0</v>
      </c>
      <c r="T129" s="38">
        <v>1553.71</v>
      </c>
      <c r="U129" s="38">
        <v>1918.67</v>
      </c>
      <c r="V129" s="39">
        <v>2025</v>
      </c>
      <c r="W129" s="43">
        <v>0</v>
      </c>
      <c r="X129" s="43">
        <f t="shared" si="62"/>
        <v>309757.83300000004</v>
      </c>
      <c r="Y129" s="43" t="e">
        <f>+(J129*11.55+K129*23.1)*12*30+[2]Лист1!$BC$171</f>
        <v>#REF!</v>
      </c>
      <c r="Z129" s="43"/>
      <c r="AA129" s="43">
        <f t="shared" si="63"/>
        <v>5044759.0310129803</v>
      </c>
      <c r="AB129" s="43">
        <v>0</v>
      </c>
      <c r="AC129" s="43">
        <v>3020509.15</v>
      </c>
      <c r="AD129" s="43">
        <v>0</v>
      </c>
      <c r="AE129" s="43">
        <v>0</v>
      </c>
      <c r="AF129" s="43">
        <v>1064649.77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43">
        <v>0</v>
      </c>
      <c r="AN129" s="43">
        <v>819818.36899999995</v>
      </c>
      <c r="AO129" s="43">
        <v>50447.590300000003</v>
      </c>
      <c r="AP129" s="43">
        <v>89334.151712980005</v>
      </c>
      <c r="AQ129" s="5">
        <f t="shared" si="64"/>
        <v>2</v>
      </c>
      <c r="AS129" s="36">
        <f t="shared" si="59"/>
        <v>113</v>
      </c>
      <c r="AT129" s="36">
        <f t="shared" si="60"/>
        <v>113</v>
      </c>
      <c r="AU129" s="37" t="s">
        <v>210</v>
      </c>
      <c r="AV129" s="36" t="s">
        <v>211</v>
      </c>
      <c r="AW129" s="36"/>
      <c r="AX129" s="45">
        <f t="shared" si="54"/>
        <v>0</v>
      </c>
      <c r="AY129" s="46">
        <v>5044759.03</v>
      </c>
      <c r="AZ129" s="46"/>
      <c r="BA129" s="46">
        <v>3020509.15</v>
      </c>
      <c r="BB129" s="46"/>
      <c r="BC129" s="46"/>
      <c r="BD129" s="46">
        <v>1064649.77</v>
      </c>
      <c r="BE129" s="45"/>
      <c r="BF129" s="45">
        <v>0</v>
      </c>
      <c r="BG129" s="46"/>
      <c r="BH129" s="46"/>
      <c r="BI129" s="46"/>
      <c r="BJ129" s="46"/>
      <c r="BK129" s="46"/>
      <c r="BL129" s="46">
        <v>819818.37</v>
      </c>
      <c r="BM129" s="46">
        <v>50447.59</v>
      </c>
      <c r="BN129" s="46">
        <v>89334.15</v>
      </c>
      <c r="BO129" s="47">
        <f t="shared" si="55"/>
        <v>2</v>
      </c>
      <c r="BP129" s="48">
        <f>+AY129-'Приложение 2'!E129</f>
        <v>0</v>
      </c>
    </row>
    <row r="130" spans="1:68" ht="12.75" customHeight="1" x14ac:dyDescent="0.25">
      <c r="A130" s="36">
        <f t="shared" si="56"/>
        <v>118</v>
      </c>
      <c r="B130" s="36">
        <f t="shared" si="57"/>
        <v>118</v>
      </c>
      <c r="C130" s="37" t="s">
        <v>210</v>
      </c>
      <c r="D130" s="36" t="s">
        <v>212</v>
      </c>
      <c r="E130" s="38" t="s">
        <v>213</v>
      </c>
      <c r="F130" s="39" t="s">
        <v>61</v>
      </c>
      <c r="G130" s="39">
        <v>2</v>
      </c>
      <c r="H130" s="39">
        <v>3</v>
      </c>
      <c r="I130" s="38">
        <v>778</v>
      </c>
      <c r="J130" s="38">
        <v>778</v>
      </c>
      <c r="K130" s="38">
        <v>0</v>
      </c>
      <c r="L130" s="40">
        <v>21</v>
      </c>
      <c r="M130" s="41">
        <f t="shared" si="53"/>
        <v>551500.86</v>
      </c>
      <c r="N130" s="41"/>
      <c r="O130" s="41">
        <v>0</v>
      </c>
      <c r="P130" s="41">
        <v>0</v>
      </c>
      <c r="Q130" s="41">
        <f t="shared" si="65"/>
        <v>91656.180000000008</v>
      </c>
      <c r="R130" s="41">
        <f>+AY130-O130-Q130</f>
        <v>459844.68</v>
      </c>
      <c r="S130" s="41">
        <v>0</v>
      </c>
      <c r="T130" s="38">
        <v>478.65</v>
      </c>
      <c r="U130" s="38">
        <v>708.87</v>
      </c>
      <c r="V130" s="39">
        <v>2025</v>
      </c>
      <c r="W130" s="43">
        <v>0</v>
      </c>
      <c r="X130" s="43">
        <f t="shared" si="62"/>
        <v>91656.180000000008</v>
      </c>
      <c r="Y130" s="43" t="e">
        <f>+(J130*11.55+K130*23.1)*12*30+[2]Лист1!$BC$173</f>
        <v>#REF!</v>
      </c>
      <c r="Z130" s="43"/>
      <c r="AA130" s="43">
        <f t="shared" si="63"/>
        <v>551500.85829876002</v>
      </c>
      <c r="AB130" s="43">
        <v>0</v>
      </c>
      <c r="AC130" s="43">
        <v>0</v>
      </c>
      <c r="AD130" s="43">
        <v>0</v>
      </c>
      <c r="AE130" s="43">
        <v>0</v>
      </c>
      <c r="AF130" s="43">
        <v>372392.13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165450.258</v>
      </c>
      <c r="AO130" s="43">
        <v>5515.0086000000001</v>
      </c>
      <c r="AP130" s="43">
        <v>8143.4616987600002</v>
      </c>
      <c r="AQ130" s="5">
        <f t="shared" si="64"/>
        <v>1</v>
      </c>
      <c r="AS130" s="36">
        <f t="shared" si="59"/>
        <v>114</v>
      </c>
      <c r="AT130" s="36">
        <f t="shared" si="60"/>
        <v>114</v>
      </c>
      <c r="AU130" s="37" t="s">
        <v>210</v>
      </c>
      <c r="AV130" s="36" t="s">
        <v>212</v>
      </c>
      <c r="AW130" s="36"/>
      <c r="AX130" s="45">
        <f t="shared" si="54"/>
        <v>0</v>
      </c>
      <c r="AY130" s="46">
        <v>551500.86</v>
      </c>
      <c r="AZ130" s="46"/>
      <c r="BA130" s="46"/>
      <c r="BB130" s="46"/>
      <c r="BC130" s="46"/>
      <c r="BD130" s="46">
        <v>372392.13</v>
      </c>
      <c r="BE130" s="45"/>
      <c r="BF130" s="45">
        <v>0</v>
      </c>
      <c r="BG130" s="46"/>
      <c r="BH130" s="46"/>
      <c r="BI130" s="46"/>
      <c r="BJ130" s="46"/>
      <c r="BK130" s="46"/>
      <c r="BL130" s="46">
        <v>165450.26</v>
      </c>
      <c r="BM130" s="46">
        <v>5515.01</v>
      </c>
      <c r="BN130" s="46">
        <v>8143.46</v>
      </c>
      <c r="BO130" s="47">
        <f t="shared" si="55"/>
        <v>1</v>
      </c>
      <c r="BP130" s="48">
        <f>+AY130-'Приложение 2'!E130</f>
        <v>0</v>
      </c>
    </row>
    <row r="131" spans="1:68" ht="12.75" customHeight="1" x14ac:dyDescent="0.25">
      <c r="A131" s="36">
        <f t="shared" si="56"/>
        <v>119</v>
      </c>
      <c r="B131" s="36">
        <f t="shared" si="57"/>
        <v>119</v>
      </c>
      <c r="C131" s="37" t="s">
        <v>214</v>
      </c>
      <c r="D131" s="36" t="s">
        <v>215</v>
      </c>
      <c r="E131" s="38" t="s">
        <v>216</v>
      </c>
      <c r="F131" s="39" t="s">
        <v>61</v>
      </c>
      <c r="G131" s="39">
        <v>3</v>
      </c>
      <c r="H131" s="39">
        <v>2</v>
      </c>
      <c r="I131" s="38">
        <v>566.29</v>
      </c>
      <c r="J131" s="38">
        <v>566.29</v>
      </c>
      <c r="K131" s="38">
        <v>0</v>
      </c>
      <c r="L131" s="40">
        <v>16</v>
      </c>
      <c r="M131" s="41">
        <f t="shared" si="53"/>
        <v>4809704.83</v>
      </c>
      <c r="N131" s="41"/>
      <c r="O131" s="41">
        <v>2317455.84</v>
      </c>
      <c r="P131" s="41">
        <v>0</v>
      </c>
      <c r="Q131" s="41">
        <f t="shared" si="65"/>
        <v>134417.26490000001</v>
      </c>
      <c r="R131" s="41">
        <f>IF(Y131&gt;0, Y131, 0)</f>
        <v>2354633.8199999998</v>
      </c>
      <c r="S131" s="41">
        <f>IF(Y131&gt;0, AY131-O131-P131-Q131-R131, 0)</f>
        <v>3197.9051000005566</v>
      </c>
      <c r="T131" s="38">
        <v>7444.14</v>
      </c>
      <c r="U131" s="38">
        <v>8493.36</v>
      </c>
      <c r="V131" s="39">
        <v>2025</v>
      </c>
      <c r="W131" s="43">
        <v>67702.64</v>
      </c>
      <c r="X131" s="43">
        <f t="shared" si="62"/>
        <v>66714.624899999995</v>
      </c>
      <c r="Y131" s="43">
        <f>+(J131*11.55+K131*23.1)*12*30</f>
        <v>2354633.8199999998</v>
      </c>
      <c r="Z131" s="43"/>
      <c r="AA131" s="43">
        <f t="shared" si="63"/>
        <v>4809704.8316866392</v>
      </c>
      <c r="AB131" s="43">
        <v>1970289.39</v>
      </c>
      <c r="AC131" s="43">
        <v>1198891.18</v>
      </c>
      <c r="AD131" s="43">
        <v>564920.71</v>
      </c>
      <c r="AE131" s="43">
        <v>481439.06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3">
        <v>453882.11410000001</v>
      </c>
      <c r="AO131" s="43">
        <v>48097.048300000002</v>
      </c>
      <c r="AP131" s="43">
        <v>92185.329286640001</v>
      </c>
      <c r="AQ131" s="5">
        <f t="shared" si="64"/>
        <v>4</v>
      </c>
      <c r="AS131" s="36">
        <f t="shared" si="59"/>
        <v>115</v>
      </c>
      <c r="AT131" s="36">
        <f t="shared" si="60"/>
        <v>115</v>
      </c>
      <c r="AU131" s="37" t="s">
        <v>214</v>
      </c>
      <c r="AV131" s="36" t="s">
        <v>215</v>
      </c>
      <c r="AW131" s="36"/>
      <c r="AX131" s="45">
        <f t="shared" si="54"/>
        <v>0</v>
      </c>
      <c r="AY131" s="46">
        <v>4809704.83</v>
      </c>
      <c r="AZ131" s="46">
        <v>1970289.39</v>
      </c>
      <c r="BA131" s="46">
        <v>1198891.18</v>
      </c>
      <c r="BB131" s="46">
        <v>564920.71</v>
      </c>
      <c r="BC131" s="46">
        <v>481439.06</v>
      </c>
      <c r="BD131" s="46"/>
      <c r="BE131" s="45"/>
      <c r="BF131" s="45">
        <v>0</v>
      </c>
      <c r="BG131" s="46"/>
      <c r="BH131" s="46"/>
      <c r="BI131" s="46"/>
      <c r="BJ131" s="46"/>
      <c r="BK131" s="46"/>
      <c r="BL131" s="46">
        <v>453882.11</v>
      </c>
      <c r="BM131" s="46">
        <v>48097.05</v>
      </c>
      <c r="BN131" s="46">
        <v>92185.33</v>
      </c>
      <c r="BO131" s="47">
        <f t="shared" si="55"/>
        <v>4</v>
      </c>
      <c r="BP131" s="48">
        <f>+AY131-'Приложение 2'!E131</f>
        <v>0</v>
      </c>
    </row>
    <row r="132" spans="1:68" ht="12.75" customHeight="1" x14ac:dyDescent="0.25">
      <c r="A132" s="36">
        <f t="shared" si="56"/>
        <v>120</v>
      </c>
      <c r="B132" s="36">
        <f t="shared" si="57"/>
        <v>120</v>
      </c>
      <c r="C132" s="37" t="s">
        <v>217</v>
      </c>
      <c r="D132" s="36" t="s">
        <v>218</v>
      </c>
      <c r="E132" s="38" t="s">
        <v>60</v>
      </c>
      <c r="F132" s="39" t="s">
        <v>61</v>
      </c>
      <c r="G132" s="39">
        <v>5</v>
      </c>
      <c r="H132" s="39">
        <v>4</v>
      </c>
      <c r="I132" s="38">
        <v>2402.9</v>
      </c>
      <c r="J132" s="38">
        <v>2402.9</v>
      </c>
      <c r="K132" s="38">
        <v>0</v>
      </c>
      <c r="L132" s="40">
        <v>83</v>
      </c>
      <c r="M132" s="41">
        <f t="shared" si="53"/>
        <v>21612451.539999999</v>
      </c>
      <c r="N132" s="41"/>
      <c r="O132" s="41">
        <v>6497569.6299999999</v>
      </c>
      <c r="P132" s="41">
        <v>0</v>
      </c>
      <c r="Q132" s="41">
        <f t="shared" si="65"/>
        <v>481644.39900000003</v>
      </c>
      <c r="R132" s="41">
        <f>IF(Y132&gt;0, Y132, 0)</f>
        <v>9991258.2000000011</v>
      </c>
      <c r="S132" s="41">
        <f>IF(Y132&gt;0, AY132-O132-P132-Q132-R132, 0)</f>
        <v>4641979.3109999988</v>
      </c>
      <c r="T132" s="38">
        <v>7921.66</v>
      </c>
      <c r="U132" s="38">
        <v>8994.32</v>
      </c>
      <c r="V132" s="39">
        <v>2025</v>
      </c>
      <c r="W132" s="43">
        <v>198558.75</v>
      </c>
      <c r="X132" s="43">
        <f t="shared" si="62"/>
        <v>283085.64900000003</v>
      </c>
      <c r="Y132" s="43">
        <f>+(J132*11.55+K132*23.1)*12*30</f>
        <v>9991258.2000000011</v>
      </c>
      <c r="Z132" s="43"/>
      <c r="AA132" s="43">
        <f t="shared" si="63"/>
        <v>21612451.529467795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19034950.559999999</v>
      </c>
      <c r="AK132" s="43">
        <v>0</v>
      </c>
      <c r="AL132" s="43">
        <v>0</v>
      </c>
      <c r="AM132" s="43">
        <v>0</v>
      </c>
      <c r="AN132" s="43">
        <v>1945120.6377000001</v>
      </c>
      <c r="AO132" s="43">
        <v>216124.5153</v>
      </c>
      <c r="AP132" s="43">
        <v>416255.8164678</v>
      </c>
      <c r="AQ132" s="5">
        <f t="shared" si="64"/>
        <v>1</v>
      </c>
      <c r="AS132" s="36">
        <f t="shared" si="59"/>
        <v>116</v>
      </c>
      <c r="AT132" s="36">
        <f t="shared" si="60"/>
        <v>116</v>
      </c>
      <c r="AU132" s="37" t="s">
        <v>217</v>
      </c>
      <c r="AV132" s="36" t="s">
        <v>218</v>
      </c>
      <c r="AW132" s="36"/>
      <c r="AX132" s="45">
        <f t="shared" si="54"/>
        <v>0</v>
      </c>
      <c r="AY132" s="46">
        <v>21612451.539999999</v>
      </c>
      <c r="AZ132" s="46"/>
      <c r="BA132" s="46"/>
      <c r="BB132" s="46"/>
      <c r="BC132" s="46"/>
      <c r="BD132" s="46"/>
      <c r="BE132" s="45"/>
      <c r="BF132" s="45">
        <v>0</v>
      </c>
      <c r="BG132" s="46"/>
      <c r="BH132" s="46">
        <v>19034950.559999999</v>
      </c>
      <c r="BI132" s="46"/>
      <c r="BJ132" s="46"/>
      <c r="BK132" s="46"/>
      <c r="BL132" s="46">
        <v>1945120.64</v>
      </c>
      <c r="BM132" s="46">
        <v>216124.52</v>
      </c>
      <c r="BN132" s="46">
        <v>416255.82</v>
      </c>
      <c r="BO132" s="47">
        <f t="shared" si="55"/>
        <v>1</v>
      </c>
      <c r="BP132" s="48">
        <f>+AY132-'Приложение 2'!E132</f>
        <v>0</v>
      </c>
    </row>
    <row r="133" spans="1:68" ht="12.75" customHeight="1" x14ac:dyDescent="0.25">
      <c r="A133" s="36">
        <f t="shared" si="56"/>
        <v>121</v>
      </c>
      <c r="B133" s="36">
        <f t="shared" si="57"/>
        <v>121</v>
      </c>
      <c r="C133" s="37" t="s">
        <v>217</v>
      </c>
      <c r="D133" s="36" t="s">
        <v>219</v>
      </c>
      <c r="E133" s="38" t="s">
        <v>147</v>
      </c>
      <c r="F133" s="39" t="s">
        <v>61</v>
      </c>
      <c r="G133" s="39">
        <v>4</v>
      </c>
      <c r="H133" s="39">
        <v>2</v>
      </c>
      <c r="I133" s="38">
        <v>1362.7</v>
      </c>
      <c r="J133" s="38">
        <v>1362.7</v>
      </c>
      <c r="K133" s="38">
        <v>0</v>
      </c>
      <c r="L133" s="40">
        <v>55</v>
      </c>
      <c r="M133" s="41" t="e">
        <f t="shared" si="53"/>
        <v>#REF!</v>
      </c>
      <c r="N133" s="41"/>
      <c r="O133" s="41">
        <v>3684813.41</v>
      </c>
      <c r="P133" s="41">
        <v>0</v>
      </c>
      <c r="Q133" s="41">
        <f t="shared" si="65"/>
        <v>160539.68700000003</v>
      </c>
      <c r="R133" s="41" t="e">
        <f>IF(Y133&gt;0, Y133, 0)</f>
        <v>#REF!</v>
      </c>
      <c r="S133" s="41" t="e">
        <f>IF(Y133&gt;0, AY133-O133-P133-Q133-R133, 0)</f>
        <v>#REF!</v>
      </c>
      <c r="T133" s="38">
        <v>7921.66</v>
      </c>
      <c r="U133" s="38">
        <v>8994.32</v>
      </c>
      <c r="V133" s="39">
        <v>2025</v>
      </c>
      <c r="W133" s="43">
        <v>0</v>
      </c>
      <c r="X133" s="43">
        <f t="shared" si="62"/>
        <v>160539.68700000003</v>
      </c>
      <c r="Y133" s="43" t="e">
        <f>+(J133*11.55+K133*23.1)*12*30+[2]Лист1!$BC$17</f>
        <v>#REF!</v>
      </c>
      <c r="Z133" s="43"/>
      <c r="AA133" s="43">
        <f t="shared" si="63"/>
        <v>12256559.858903598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10794842.529999999</v>
      </c>
      <c r="AK133" s="43">
        <v>0</v>
      </c>
      <c r="AL133" s="43">
        <v>0</v>
      </c>
      <c r="AM133" s="43">
        <v>0</v>
      </c>
      <c r="AN133" s="43">
        <v>1103090.3873999999</v>
      </c>
      <c r="AO133" s="43">
        <v>122565.5986</v>
      </c>
      <c r="AP133" s="43">
        <v>236061.34290359999</v>
      </c>
      <c r="AQ133" s="5">
        <f t="shared" si="64"/>
        <v>1</v>
      </c>
      <c r="AS133" s="36">
        <f t="shared" si="59"/>
        <v>117</v>
      </c>
      <c r="AT133" s="36">
        <f t="shared" si="60"/>
        <v>117</v>
      </c>
      <c r="AU133" s="37" t="s">
        <v>217</v>
      </c>
      <c r="AV133" s="36" t="s">
        <v>219</v>
      </c>
      <c r="AW133" s="36"/>
      <c r="AX133" s="45" t="e">
        <f t="shared" si="54"/>
        <v>#REF!</v>
      </c>
      <c r="AY133" s="46">
        <v>12256559.859999999</v>
      </c>
      <c r="AZ133" s="46"/>
      <c r="BA133" s="46"/>
      <c r="BB133" s="46"/>
      <c r="BC133" s="46"/>
      <c r="BD133" s="46"/>
      <c r="BE133" s="45"/>
      <c r="BF133" s="45">
        <v>0</v>
      </c>
      <c r="BG133" s="46"/>
      <c r="BH133" s="46">
        <v>10794842.529999999</v>
      </c>
      <c r="BI133" s="46"/>
      <c r="BJ133" s="46"/>
      <c r="BK133" s="46"/>
      <c r="BL133" s="46">
        <v>1103090.3899999999</v>
      </c>
      <c r="BM133" s="46">
        <v>122565.6</v>
      </c>
      <c r="BN133" s="46">
        <v>236061.34</v>
      </c>
      <c r="BO133" s="47">
        <f t="shared" si="55"/>
        <v>1</v>
      </c>
      <c r="BP133" s="48">
        <f>+AY133-'Приложение 2'!E133</f>
        <v>0</v>
      </c>
    </row>
    <row r="134" spans="1:68" ht="12.75" customHeight="1" x14ac:dyDescent="0.25">
      <c r="A134" s="36">
        <f t="shared" si="56"/>
        <v>122</v>
      </c>
      <c r="B134" s="36">
        <f t="shared" si="57"/>
        <v>122</v>
      </c>
      <c r="C134" s="37" t="s">
        <v>217</v>
      </c>
      <c r="D134" s="36" t="s">
        <v>220</v>
      </c>
      <c r="E134" s="38" t="s">
        <v>92</v>
      </c>
      <c r="F134" s="39" t="s">
        <v>61</v>
      </c>
      <c r="G134" s="39">
        <v>5</v>
      </c>
      <c r="H134" s="39">
        <v>4</v>
      </c>
      <c r="I134" s="38">
        <v>2502.6</v>
      </c>
      <c r="J134" s="38">
        <v>2449.1999999999998</v>
      </c>
      <c r="K134" s="38">
        <v>53.400000000000098</v>
      </c>
      <c r="L134" s="40">
        <v>88</v>
      </c>
      <c r="M134" s="41">
        <f t="shared" si="53"/>
        <v>12020213.029999999</v>
      </c>
      <c r="N134" s="41"/>
      <c r="O134" s="41">
        <v>272588.44</v>
      </c>
      <c r="P134" s="41">
        <v>0</v>
      </c>
      <c r="Q134" s="41">
        <f t="shared" si="65"/>
        <v>488838.92</v>
      </c>
      <c r="R134" s="41">
        <f>IF(Y134&gt;0, Y134, 0)</f>
        <v>10627848</v>
      </c>
      <c r="S134" s="41">
        <f>IF(Y134&gt;0, AY134-O134-P134-Q134-R134, 0)</f>
        <v>630937.66999999993</v>
      </c>
      <c r="T134" s="38">
        <v>4183.2700000000004</v>
      </c>
      <c r="U134" s="38">
        <v>4803.09</v>
      </c>
      <c r="V134" s="39">
        <v>2025</v>
      </c>
      <c r="W134" s="43">
        <v>187716.56</v>
      </c>
      <c r="X134" s="43">
        <f t="shared" si="62"/>
        <v>301122.36</v>
      </c>
      <c r="Y134" s="43">
        <f>+(J134*11.55+K134*23.1)*12*30</f>
        <v>10627848</v>
      </c>
      <c r="Z134" s="43"/>
      <c r="AA134" s="43">
        <f t="shared" si="63"/>
        <v>12020213.030669378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10469052.619999999</v>
      </c>
      <c r="AN134" s="43">
        <v>1202021.3030000001</v>
      </c>
      <c r="AO134" s="43">
        <v>120202.1303</v>
      </c>
      <c r="AP134" s="43">
        <v>228936.97736938001</v>
      </c>
      <c r="AQ134" s="5">
        <f t="shared" si="64"/>
        <v>1</v>
      </c>
      <c r="AS134" s="36">
        <f t="shared" si="59"/>
        <v>118</v>
      </c>
      <c r="AT134" s="36">
        <f t="shared" si="60"/>
        <v>118</v>
      </c>
      <c r="AU134" s="37" t="s">
        <v>217</v>
      </c>
      <c r="AV134" s="36" t="s">
        <v>220</v>
      </c>
      <c r="AW134" s="36"/>
      <c r="AX134" s="45">
        <f t="shared" si="54"/>
        <v>0</v>
      </c>
      <c r="AY134" s="46">
        <v>12020213.029999999</v>
      </c>
      <c r="AZ134" s="46"/>
      <c r="BA134" s="46"/>
      <c r="BB134" s="46"/>
      <c r="BC134" s="46"/>
      <c r="BD134" s="46"/>
      <c r="BE134" s="45"/>
      <c r="BF134" s="45">
        <v>0</v>
      </c>
      <c r="BG134" s="46"/>
      <c r="BH134" s="46"/>
      <c r="BI134" s="46"/>
      <c r="BJ134" s="46"/>
      <c r="BK134" s="46">
        <v>10469052.619999999</v>
      </c>
      <c r="BL134" s="46">
        <v>1202021.3</v>
      </c>
      <c r="BM134" s="46">
        <v>120202.13</v>
      </c>
      <c r="BN134" s="46">
        <v>228936.98</v>
      </c>
      <c r="BO134" s="47">
        <f t="shared" si="55"/>
        <v>1</v>
      </c>
      <c r="BP134" s="48">
        <f>+AY134-'Приложение 2'!E134</f>
        <v>0</v>
      </c>
    </row>
    <row r="135" spans="1:68" ht="12.75" customHeight="1" x14ac:dyDescent="0.25">
      <c r="A135" s="36">
        <f t="shared" si="56"/>
        <v>123</v>
      </c>
      <c r="B135" s="36">
        <f t="shared" si="57"/>
        <v>123</v>
      </c>
      <c r="C135" s="37" t="s">
        <v>217</v>
      </c>
      <c r="D135" s="36" t="s">
        <v>221</v>
      </c>
      <c r="E135" s="38" t="s">
        <v>108</v>
      </c>
      <c r="F135" s="39" t="s">
        <v>61</v>
      </c>
      <c r="G135" s="39">
        <v>5</v>
      </c>
      <c r="H135" s="39">
        <v>3</v>
      </c>
      <c r="I135" s="38">
        <v>2069.3000000000002</v>
      </c>
      <c r="J135" s="38">
        <v>2069.3000000000002</v>
      </c>
      <c r="K135" s="38">
        <v>0</v>
      </c>
      <c r="L135" s="40">
        <v>79</v>
      </c>
      <c r="M135" s="41">
        <f t="shared" si="53"/>
        <v>6205872.0899999999</v>
      </c>
      <c r="N135" s="41"/>
      <c r="O135" s="41">
        <v>0</v>
      </c>
      <c r="P135" s="41">
        <v>0</v>
      </c>
      <c r="Q135" s="41">
        <f t="shared" si="65"/>
        <v>1068532.5930000001</v>
      </c>
      <c r="R135" s="41">
        <f>+AY135-O135-Q135</f>
        <v>5137339.4969999995</v>
      </c>
      <c r="S135" s="41">
        <v>0</v>
      </c>
      <c r="T135" s="38">
        <v>2576.6799999999998</v>
      </c>
      <c r="U135" s="38">
        <v>2999.02</v>
      </c>
      <c r="V135" s="39">
        <v>2025</v>
      </c>
      <c r="W135" s="43">
        <v>824748.36</v>
      </c>
      <c r="X135" s="43">
        <f t="shared" si="62"/>
        <v>243784.23300000004</v>
      </c>
      <c r="Y135" s="43">
        <f>+(J135*11.55+K135*23.1)*12*30</f>
        <v>8604149.4000000004</v>
      </c>
      <c r="Z135" s="43"/>
      <c r="AA135" s="43">
        <f t="shared" si="63"/>
        <v>6205872.085321079</v>
      </c>
      <c r="AB135" s="43">
        <v>0</v>
      </c>
      <c r="AC135" s="43">
        <v>0</v>
      </c>
      <c r="AD135" s="43">
        <v>3236201.3</v>
      </c>
      <c r="AE135" s="43">
        <v>2095721.26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695292.45689999999</v>
      </c>
      <c r="AO135" s="43">
        <v>62058.7209</v>
      </c>
      <c r="AP135" s="43">
        <v>116598.34752108</v>
      </c>
      <c r="AQ135" s="5">
        <f t="shared" si="64"/>
        <v>2</v>
      </c>
      <c r="AS135" s="36">
        <f t="shared" si="59"/>
        <v>119</v>
      </c>
      <c r="AT135" s="36">
        <f t="shared" si="60"/>
        <v>119</v>
      </c>
      <c r="AU135" s="37" t="s">
        <v>217</v>
      </c>
      <c r="AV135" s="36" t="s">
        <v>221</v>
      </c>
      <c r="AW135" s="36"/>
      <c r="AX135" s="45">
        <f t="shared" si="54"/>
        <v>0</v>
      </c>
      <c r="AY135" s="46">
        <v>6205872.0899999999</v>
      </c>
      <c r="AZ135" s="46"/>
      <c r="BA135" s="46"/>
      <c r="BB135" s="46">
        <v>3236201.3</v>
      </c>
      <c r="BC135" s="46">
        <v>2095721.26</v>
      </c>
      <c r="BD135" s="46"/>
      <c r="BE135" s="45"/>
      <c r="BF135" s="45">
        <v>0</v>
      </c>
      <c r="BG135" s="46"/>
      <c r="BH135" s="46"/>
      <c r="BI135" s="46"/>
      <c r="BJ135" s="46"/>
      <c r="BK135" s="46"/>
      <c r="BL135" s="46">
        <v>695292.46</v>
      </c>
      <c r="BM135" s="46">
        <v>62058.720000000001</v>
      </c>
      <c r="BN135" s="46">
        <v>116598.35</v>
      </c>
      <c r="BO135" s="47">
        <f t="shared" si="55"/>
        <v>2</v>
      </c>
      <c r="BP135" s="48">
        <f>+AY135-'Приложение 2'!E135</f>
        <v>0</v>
      </c>
    </row>
    <row r="136" spans="1:68" ht="12.75" customHeight="1" x14ac:dyDescent="0.25">
      <c r="A136" s="36">
        <f t="shared" si="56"/>
        <v>124</v>
      </c>
      <c r="B136" s="36">
        <f t="shared" si="57"/>
        <v>124</v>
      </c>
      <c r="C136" s="37" t="s">
        <v>217</v>
      </c>
      <c r="D136" s="67" t="s">
        <v>222</v>
      </c>
      <c r="E136" s="38" t="s">
        <v>77</v>
      </c>
      <c r="F136" s="39" t="s">
        <v>61</v>
      </c>
      <c r="G136" s="39">
        <v>5</v>
      </c>
      <c r="H136" s="39">
        <v>4</v>
      </c>
      <c r="I136" s="38">
        <v>2434.3000000000002</v>
      </c>
      <c r="J136" s="38">
        <v>2434.3000000000002</v>
      </c>
      <c r="K136" s="38">
        <v>0</v>
      </c>
      <c r="L136" s="40">
        <v>85</v>
      </c>
      <c r="M136" s="41">
        <f t="shared" si="53"/>
        <v>7300514.3900000006</v>
      </c>
      <c r="N136" s="41"/>
      <c r="O136" s="41">
        <v>0</v>
      </c>
      <c r="P136" s="41">
        <v>0</v>
      </c>
      <c r="Q136" s="41">
        <f t="shared" si="65"/>
        <v>1689045.2629999998</v>
      </c>
      <c r="R136" s="41">
        <f>+AY136-O136-Q136</f>
        <v>5611469.1270000003</v>
      </c>
      <c r="S136" s="41">
        <v>0</v>
      </c>
      <c r="T136" s="38">
        <v>2576.6799999999998</v>
      </c>
      <c r="U136" s="38">
        <v>2999.02</v>
      </c>
      <c r="V136" s="39">
        <v>2025</v>
      </c>
      <c r="W136" s="43">
        <v>1402260.38</v>
      </c>
      <c r="X136" s="43">
        <f t="shared" si="62"/>
        <v>286784.88300000003</v>
      </c>
      <c r="Y136" s="43">
        <f>+(J136*11.55+K136*23.1)*12*30</f>
        <v>10121819.4</v>
      </c>
      <c r="Z136" s="43"/>
      <c r="AA136" s="43">
        <f t="shared" si="63"/>
        <v>7300514.3956881799</v>
      </c>
      <c r="AB136" s="43">
        <v>0</v>
      </c>
      <c r="AC136" s="43">
        <v>0</v>
      </c>
      <c r="AD136" s="43">
        <v>3807028.87</v>
      </c>
      <c r="AE136" s="43">
        <v>2465381.66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3">
        <v>817933.80740000005</v>
      </c>
      <c r="AO136" s="43">
        <v>73005.143899999995</v>
      </c>
      <c r="AP136" s="43">
        <v>137164.91438818001</v>
      </c>
      <c r="AQ136" s="5">
        <f t="shared" si="64"/>
        <v>2</v>
      </c>
      <c r="AS136" s="36">
        <f t="shared" si="59"/>
        <v>120</v>
      </c>
      <c r="AT136" s="36">
        <f t="shared" si="60"/>
        <v>120</v>
      </c>
      <c r="AU136" s="37" t="s">
        <v>217</v>
      </c>
      <c r="AV136" s="36" t="s">
        <v>222</v>
      </c>
      <c r="AW136" s="36"/>
      <c r="AX136" s="45">
        <f t="shared" si="54"/>
        <v>0</v>
      </c>
      <c r="AY136" s="46">
        <v>7300514.3899999997</v>
      </c>
      <c r="AZ136" s="46"/>
      <c r="BA136" s="46"/>
      <c r="BB136" s="46">
        <v>3807028.87</v>
      </c>
      <c r="BC136" s="46">
        <v>2465381.66</v>
      </c>
      <c r="BD136" s="46"/>
      <c r="BE136" s="45"/>
      <c r="BF136" s="45">
        <v>0</v>
      </c>
      <c r="BG136" s="46"/>
      <c r="BH136" s="46"/>
      <c r="BI136" s="46"/>
      <c r="BJ136" s="46"/>
      <c r="BK136" s="46"/>
      <c r="BL136" s="46">
        <v>817933.81</v>
      </c>
      <c r="BM136" s="46">
        <v>73005.14</v>
      </c>
      <c r="BN136" s="46">
        <v>137164.91</v>
      </c>
      <c r="BO136" s="47">
        <f t="shared" si="55"/>
        <v>2</v>
      </c>
      <c r="BP136" s="48">
        <f>+AY136-'Приложение 2'!E136</f>
        <v>0</v>
      </c>
    </row>
    <row r="137" spans="1:68" ht="12.75" customHeight="1" x14ac:dyDescent="0.25">
      <c r="A137" s="36">
        <f t="shared" si="56"/>
        <v>125</v>
      </c>
      <c r="B137" s="36">
        <f t="shared" si="57"/>
        <v>125</v>
      </c>
      <c r="C137" s="37" t="s">
        <v>217</v>
      </c>
      <c r="D137" s="36" t="s">
        <v>223</v>
      </c>
      <c r="E137" s="38" t="s">
        <v>77</v>
      </c>
      <c r="F137" s="39" t="s">
        <v>61</v>
      </c>
      <c r="G137" s="39">
        <v>5</v>
      </c>
      <c r="H137" s="39">
        <v>4</v>
      </c>
      <c r="I137" s="38">
        <v>2466.9</v>
      </c>
      <c r="J137" s="38">
        <v>2466.9</v>
      </c>
      <c r="K137" s="38">
        <v>0</v>
      </c>
      <c r="L137" s="40">
        <v>87</v>
      </c>
      <c r="M137" s="41">
        <f t="shared" si="53"/>
        <v>7398282.4400000004</v>
      </c>
      <c r="N137" s="41"/>
      <c r="O137" s="41">
        <v>0</v>
      </c>
      <c r="P137" s="41">
        <v>0</v>
      </c>
      <c r="Q137" s="41">
        <f t="shared" si="65"/>
        <v>1543028.0790000001</v>
      </c>
      <c r="R137" s="41">
        <f>+AY137-O137-Q137</f>
        <v>5855254.3610000005</v>
      </c>
      <c r="S137" s="41">
        <v>0</v>
      </c>
      <c r="T137" s="38">
        <v>2576.6799999999998</v>
      </c>
      <c r="U137" s="38">
        <v>2999.02</v>
      </c>
      <c r="V137" s="39">
        <v>2025</v>
      </c>
      <c r="W137" s="43">
        <v>1252402.5900000001</v>
      </c>
      <c r="X137" s="43">
        <f t="shared" si="62"/>
        <v>290625.489</v>
      </c>
      <c r="Y137" s="43">
        <f>+(J137*11.55+K137*23.1)*12*30</f>
        <v>10257370.200000001</v>
      </c>
      <c r="Z137" s="43"/>
      <c r="AA137" s="43">
        <f t="shared" si="63"/>
        <v>7398282.4407810597</v>
      </c>
      <c r="AB137" s="43">
        <v>0</v>
      </c>
      <c r="AC137" s="43">
        <v>0</v>
      </c>
      <c r="AD137" s="43">
        <v>3858012.37</v>
      </c>
      <c r="AE137" s="43">
        <v>2498397.9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828887.52769999998</v>
      </c>
      <c r="AO137" s="43">
        <v>73982.824399999998</v>
      </c>
      <c r="AP137" s="43">
        <v>139001.81868105999</v>
      </c>
      <c r="AQ137" s="5">
        <f t="shared" si="64"/>
        <v>2</v>
      </c>
      <c r="AS137" s="36">
        <f t="shared" si="59"/>
        <v>121</v>
      </c>
      <c r="AT137" s="36">
        <f t="shared" si="60"/>
        <v>121</v>
      </c>
      <c r="AU137" s="37" t="s">
        <v>217</v>
      </c>
      <c r="AV137" s="36" t="s">
        <v>223</v>
      </c>
      <c r="AW137" s="36"/>
      <c r="AX137" s="45">
        <f t="shared" si="54"/>
        <v>0</v>
      </c>
      <c r="AY137" s="46">
        <v>7398282.4400000004</v>
      </c>
      <c r="AZ137" s="46"/>
      <c r="BA137" s="46"/>
      <c r="BB137" s="46">
        <v>3858012.37</v>
      </c>
      <c r="BC137" s="46">
        <v>2498397.9</v>
      </c>
      <c r="BD137" s="46"/>
      <c r="BE137" s="45"/>
      <c r="BF137" s="45">
        <v>0</v>
      </c>
      <c r="BG137" s="46"/>
      <c r="BH137" s="46"/>
      <c r="BI137" s="46"/>
      <c r="BJ137" s="46"/>
      <c r="BK137" s="46"/>
      <c r="BL137" s="46">
        <v>828887.53</v>
      </c>
      <c r="BM137" s="46">
        <v>73982.820000000007</v>
      </c>
      <c r="BN137" s="46">
        <v>139001.82</v>
      </c>
      <c r="BO137" s="47">
        <f t="shared" si="55"/>
        <v>2</v>
      </c>
      <c r="BP137" s="48">
        <f>+AY137-'Приложение 2'!E137</f>
        <v>0</v>
      </c>
    </row>
    <row r="138" spans="1:68" ht="12.75" customHeight="1" x14ac:dyDescent="0.25">
      <c r="A138" s="36">
        <f t="shared" si="56"/>
        <v>126</v>
      </c>
      <c r="B138" s="36">
        <f t="shared" si="57"/>
        <v>126</v>
      </c>
      <c r="C138" s="37" t="s">
        <v>217</v>
      </c>
      <c r="D138" s="36" t="s">
        <v>224</v>
      </c>
      <c r="E138" s="40">
        <v>1977</v>
      </c>
      <c r="F138" s="39" t="s">
        <v>61</v>
      </c>
      <c r="G138" s="39">
        <v>4</v>
      </c>
      <c r="H138" s="39"/>
      <c r="I138" s="38">
        <v>357.85</v>
      </c>
      <c r="J138" s="38">
        <v>357.85</v>
      </c>
      <c r="K138" s="38">
        <v>0</v>
      </c>
      <c r="L138" s="40">
        <v>2</v>
      </c>
      <c r="M138" s="41" t="e">
        <f t="shared" si="53"/>
        <v>#REF!</v>
      </c>
      <c r="N138" s="41"/>
      <c r="O138" s="41">
        <v>2931182.48</v>
      </c>
      <c r="P138" s="41">
        <v>0</v>
      </c>
      <c r="Q138" s="41">
        <f t="shared" si="65"/>
        <v>42158.308500000006</v>
      </c>
      <c r="R138" s="41" t="e">
        <f>IF(Y138&gt;0, Y138, 0)</f>
        <v>#REF!</v>
      </c>
      <c r="S138" s="41" t="e">
        <f>IF(Y138&gt;0, AY138-O138-P138-Q138-R138, 0)</f>
        <v>#REF!</v>
      </c>
      <c r="T138" s="38">
        <v>23647.73</v>
      </c>
      <c r="U138" s="38">
        <v>27006.45</v>
      </c>
      <c r="V138" s="39">
        <v>2025</v>
      </c>
      <c r="W138" s="43">
        <v>0</v>
      </c>
      <c r="X138" s="43">
        <f t="shared" si="62"/>
        <v>42158.308500000006</v>
      </c>
      <c r="Y138" s="43" t="e">
        <f>+(J138*11.55+K138*23.1)*12*30+[2]Лист1!$BC$16</f>
        <v>#REF!</v>
      </c>
      <c r="Z138" s="43"/>
      <c r="AA138" s="43">
        <f t="shared" si="63"/>
        <v>9664258.1276930179</v>
      </c>
      <c r="AB138" s="43">
        <v>1199440.69</v>
      </c>
      <c r="AC138" s="43">
        <v>552657.93999999994</v>
      </c>
      <c r="AD138" s="43">
        <v>559645.6</v>
      </c>
      <c r="AE138" s="43">
        <v>362419.1</v>
      </c>
      <c r="AF138" s="43">
        <v>0</v>
      </c>
      <c r="AG138" s="43">
        <v>0</v>
      </c>
      <c r="AH138" s="43">
        <v>0</v>
      </c>
      <c r="AI138" s="43">
        <v>0</v>
      </c>
      <c r="AJ138" s="43">
        <v>2834765.1</v>
      </c>
      <c r="AK138" s="43">
        <v>0</v>
      </c>
      <c r="AL138" s="43">
        <v>1456428.71</v>
      </c>
      <c r="AM138" s="43">
        <v>1496983.33</v>
      </c>
      <c r="AN138" s="43">
        <v>920220.82940000005</v>
      </c>
      <c r="AO138" s="43">
        <v>96642.581300000005</v>
      </c>
      <c r="AP138" s="43">
        <v>185054.24699302</v>
      </c>
      <c r="AQ138" s="5">
        <f t="shared" si="64"/>
        <v>7</v>
      </c>
      <c r="AS138" s="36">
        <f t="shared" si="59"/>
        <v>122</v>
      </c>
      <c r="AT138" s="36">
        <f t="shared" si="60"/>
        <v>122</v>
      </c>
      <c r="AU138" s="37" t="s">
        <v>217</v>
      </c>
      <c r="AV138" s="36" t="s">
        <v>224</v>
      </c>
      <c r="AW138" s="36"/>
      <c r="AX138" s="45" t="e">
        <f t="shared" si="54"/>
        <v>#REF!</v>
      </c>
      <c r="AY138" s="46">
        <v>9664258.1300000008</v>
      </c>
      <c r="AZ138" s="46">
        <v>1199440.69</v>
      </c>
      <c r="BA138" s="46">
        <v>552657.93999999994</v>
      </c>
      <c r="BB138" s="46">
        <v>559645.6</v>
      </c>
      <c r="BC138" s="46">
        <v>362419.1</v>
      </c>
      <c r="BD138" s="46"/>
      <c r="BE138" s="45"/>
      <c r="BF138" s="45">
        <v>0</v>
      </c>
      <c r="BG138" s="46"/>
      <c r="BH138" s="46">
        <v>2834765.1</v>
      </c>
      <c r="BI138" s="46"/>
      <c r="BJ138" s="46">
        <v>1456428.71</v>
      </c>
      <c r="BK138" s="46">
        <v>1496983.33</v>
      </c>
      <c r="BL138" s="46">
        <v>920220.83</v>
      </c>
      <c r="BM138" s="46">
        <v>96642.58</v>
      </c>
      <c r="BN138" s="46">
        <v>185054.25</v>
      </c>
      <c r="BO138" s="47">
        <f t="shared" si="55"/>
        <v>7</v>
      </c>
      <c r="BP138" s="48">
        <f>+AY138-'Приложение 2'!E138</f>
        <v>0</v>
      </c>
    </row>
    <row r="139" spans="1:68" ht="12.75" customHeight="1" x14ac:dyDescent="0.25">
      <c r="A139" s="36">
        <f t="shared" si="56"/>
        <v>127</v>
      </c>
      <c r="B139" s="36">
        <f t="shared" si="57"/>
        <v>127</v>
      </c>
      <c r="C139" s="37" t="s">
        <v>217</v>
      </c>
      <c r="D139" s="36" t="s">
        <v>225</v>
      </c>
      <c r="E139" s="38" t="s">
        <v>67</v>
      </c>
      <c r="F139" s="39" t="s">
        <v>61</v>
      </c>
      <c r="G139" s="39">
        <v>5</v>
      </c>
      <c r="H139" s="39">
        <v>4</v>
      </c>
      <c r="I139" s="38">
        <v>2448.1999999999998</v>
      </c>
      <c r="J139" s="38">
        <v>2448.1999999999998</v>
      </c>
      <c r="K139" s="38">
        <v>0</v>
      </c>
      <c r="L139" s="40">
        <v>86</v>
      </c>
      <c r="M139" s="41">
        <f t="shared" si="53"/>
        <v>7342200.7599999998</v>
      </c>
      <c r="N139" s="41"/>
      <c r="O139" s="41">
        <v>0</v>
      </c>
      <c r="P139" s="41">
        <v>0</v>
      </c>
      <c r="Q139" s="41">
        <f t="shared" si="65"/>
        <v>1932131.4920000001</v>
      </c>
      <c r="R139" s="41">
        <f>+AY139-O139-Q139</f>
        <v>5410069.2679999992</v>
      </c>
      <c r="S139" s="41">
        <v>0</v>
      </c>
      <c r="T139" s="38">
        <v>2576.6799999999998</v>
      </c>
      <c r="U139" s="38">
        <v>2999.02</v>
      </c>
      <c r="V139" s="39">
        <v>2025</v>
      </c>
      <c r="W139" s="43">
        <v>1643709.05</v>
      </c>
      <c r="X139" s="43">
        <f t="shared" si="62"/>
        <v>288422.44199999998</v>
      </c>
      <c r="Y139" s="43">
        <f>+(J139*11.55+K139*23.1)*12*30</f>
        <v>10179615.600000001</v>
      </c>
      <c r="Z139" s="43"/>
      <c r="AA139" s="43">
        <f t="shared" si="63"/>
        <v>7342200.7610706193</v>
      </c>
      <c r="AB139" s="43">
        <v>0</v>
      </c>
      <c r="AC139" s="43">
        <v>0</v>
      </c>
      <c r="AD139" s="43">
        <v>3828767.23</v>
      </c>
      <c r="AE139" s="43">
        <v>2479459.13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3">
        <v>822604.25899999996</v>
      </c>
      <c r="AO139" s="43">
        <v>73422.007700000002</v>
      </c>
      <c r="AP139" s="43">
        <v>137948.13437062001</v>
      </c>
      <c r="AQ139" s="5">
        <f t="shared" si="64"/>
        <v>2</v>
      </c>
      <c r="AS139" s="36">
        <f t="shared" si="59"/>
        <v>123</v>
      </c>
      <c r="AT139" s="36">
        <f t="shared" si="60"/>
        <v>123</v>
      </c>
      <c r="AU139" s="37" t="s">
        <v>217</v>
      </c>
      <c r="AV139" s="36" t="s">
        <v>225</v>
      </c>
      <c r="AW139" s="36"/>
      <c r="AX139" s="45">
        <f t="shared" si="54"/>
        <v>0</v>
      </c>
      <c r="AY139" s="46">
        <v>7342200.7599999998</v>
      </c>
      <c r="AZ139" s="46"/>
      <c r="BA139" s="46"/>
      <c r="BB139" s="46">
        <v>3828767.23</v>
      </c>
      <c r="BC139" s="46">
        <v>2479459.13</v>
      </c>
      <c r="BD139" s="46"/>
      <c r="BE139" s="45"/>
      <c r="BF139" s="45">
        <v>0</v>
      </c>
      <c r="BG139" s="46"/>
      <c r="BH139" s="46"/>
      <c r="BI139" s="46"/>
      <c r="BJ139" s="46"/>
      <c r="BK139" s="46"/>
      <c r="BL139" s="46">
        <v>822604.26</v>
      </c>
      <c r="BM139" s="46">
        <v>73422.009999999995</v>
      </c>
      <c r="BN139" s="46">
        <v>137948.13</v>
      </c>
      <c r="BO139" s="47">
        <f t="shared" si="55"/>
        <v>2</v>
      </c>
      <c r="BP139" s="48">
        <f>+AY139-'Приложение 2'!E139</f>
        <v>0</v>
      </c>
    </row>
    <row r="140" spans="1:68" ht="12.75" customHeight="1" x14ac:dyDescent="0.25">
      <c r="A140" s="36">
        <f t="shared" si="56"/>
        <v>128</v>
      </c>
      <c r="B140" s="36">
        <f t="shared" si="57"/>
        <v>128</v>
      </c>
      <c r="C140" s="37" t="s">
        <v>217</v>
      </c>
      <c r="D140" s="36" t="s">
        <v>226</v>
      </c>
      <c r="E140" s="38" t="s">
        <v>83</v>
      </c>
      <c r="F140" s="39" t="s">
        <v>61</v>
      </c>
      <c r="G140" s="39">
        <v>4</v>
      </c>
      <c r="H140" s="39">
        <v>2</v>
      </c>
      <c r="I140" s="38">
        <v>1277.9000000000001</v>
      </c>
      <c r="J140" s="38">
        <v>1277.9000000000001</v>
      </c>
      <c r="K140" s="38">
        <v>0</v>
      </c>
      <c r="L140" s="40">
        <v>40</v>
      </c>
      <c r="M140" s="41">
        <f t="shared" si="53"/>
        <v>3803797.14</v>
      </c>
      <c r="N140" s="41"/>
      <c r="O140" s="41">
        <v>1803527.39</v>
      </c>
      <c r="P140" s="41">
        <v>0</v>
      </c>
      <c r="Q140" s="41">
        <f t="shared" si="65"/>
        <v>476929.59900000005</v>
      </c>
      <c r="R140" s="41">
        <f>+AY140-O140-Q140</f>
        <v>1523340.1510000001</v>
      </c>
      <c r="S140" s="41">
        <v>0</v>
      </c>
      <c r="T140" s="38">
        <v>2557.15</v>
      </c>
      <c r="U140" s="38">
        <v>2976.6</v>
      </c>
      <c r="V140" s="39">
        <v>2025</v>
      </c>
      <c r="W140" s="43">
        <v>326380.2</v>
      </c>
      <c r="X140" s="43">
        <f t="shared" si="62"/>
        <v>150549.39900000003</v>
      </c>
      <c r="Y140" s="43">
        <f>+(J140*11.55+K140*23.1)*12*30</f>
        <v>5313508.2000000011</v>
      </c>
      <c r="Z140" s="43"/>
      <c r="AA140" s="43">
        <f t="shared" si="63"/>
        <v>3803797.1427730802</v>
      </c>
      <c r="AB140" s="43">
        <v>0</v>
      </c>
      <c r="AC140" s="43">
        <v>1973568.75</v>
      </c>
      <c r="AD140" s="43">
        <v>0</v>
      </c>
      <c r="AE140" s="43">
        <v>1294216.5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3">
        <v>426514.07640000002</v>
      </c>
      <c r="AO140" s="43">
        <v>38037.971400000002</v>
      </c>
      <c r="AP140" s="43">
        <v>71459.844973080006</v>
      </c>
      <c r="AQ140" s="5">
        <f t="shared" si="64"/>
        <v>2</v>
      </c>
      <c r="AS140" s="36">
        <f t="shared" si="59"/>
        <v>124</v>
      </c>
      <c r="AT140" s="36">
        <f t="shared" si="60"/>
        <v>124</v>
      </c>
      <c r="AU140" s="37" t="s">
        <v>217</v>
      </c>
      <c r="AV140" s="36" t="s">
        <v>226</v>
      </c>
      <c r="AW140" s="36"/>
      <c r="AX140" s="45">
        <f t="shared" si="54"/>
        <v>0</v>
      </c>
      <c r="AY140" s="46">
        <v>3803797.14</v>
      </c>
      <c r="AZ140" s="46"/>
      <c r="BA140" s="46">
        <v>1973568.75</v>
      </c>
      <c r="BB140" s="46"/>
      <c r="BC140" s="46">
        <v>1294216.5</v>
      </c>
      <c r="BD140" s="46"/>
      <c r="BE140" s="45"/>
      <c r="BF140" s="45">
        <v>0</v>
      </c>
      <c r="BG140" s="46"/>
      <c r="BH140" s="46"/>
      <c r="BI140" s="46"/>
      <c r="BJ140" s="46"/>
      <c r="BK140" s="46"/>
      <c r="BL140" s="46">
        <v>426514.08</v>
      </c>
      <c r="BM140" s="46">
        <v>38037.97</v>
      </c>
      <c r="BN140" s="46">
        <v>71459.839999999997</v>
      </c>
      <c r="BO140" s="47">
        <f t="shared" si="55"/>
        <v>2</v>
      </c>
      <c r="BP140" s="48">
        <f>+AY140-'Приложение 2'!E140</f>
        <v>0</v>
      </c>
    </row>
    <row r="141" spans="1:68" ht="12.75" customHeight="1" x14ac:dyDescent="0.25">
      <c r="A141" s="36">
        <f t="shared" si="56"/>
        <v>129</v>
      </c>
      <c r="B141" s="36">
        <f t="shared" si="57"/>
        <v>129</v>
      </c>
      <c r="C141" s="37" t="s">
        <v>217</v>
      </c>
      <c r="D141" s="36" t="s">
        <v>227</v>
      </c>
      <c r="E141" s="38" t="s">
        <v>117</v>
      </c>
      <c r="F141" s="39" t="s">
        <v>61</v>
      </c>
      <c r="G141" s="39">
        <v>4</v>
      </c>
      <c r="H141" s="39">
        <v>4</v>
      </c>
      <c r="I141" s="38">
        <v>1843.8</v>
      </c>
      <c r="J141" s="38">
        <v>1843.8</v>
      </c>
      <c r="K141" s="38">
        <v>0</v>
      </c>
      <c r="L141" s="40">
        <v>59</v>
      </c>
      <c r="M141" s="41">
        <f t="shared" ref="M141:M172" si="66">SUM(N141:S141)</f>
        <v>15738805.859999998</v>
      </c>
      <c r="N141" s="41"/>
      <c r="O141" s="41">
        <v>7263452.9400000004</v>
      </c>
      <c r="P141" s="41">
        <v>0</v>
      </c>
      <c r="Q141" s="41">
        <f t="shared" si="65"/>
        <v>778147.85800000001</v>
      </c>
      <c r="R141" s="41">
        <f>IF(Y141&gt;0, Y141, 0)</f>
        <v>7666520.3999999994</v>
      </c>
      <c r="S141" s="41">
        <f>IF(Y141&gt;0, AY141-O141-P141-Q141-R141, 0)</f>
        <v>30684.661999998614</v>
      </c>
      <c r="T141" s="38">
        <v>7472.86</v>
      </c>
      <c r="U141" s="38">
        <v>8536.07</v>
      </c>
      <c r="V141" s="39">
        <v>2025</v>
      </c>
      <c r="W141" s="43">
        <v>560929.78</v>
      </c>
      <c r="X141" s="43">
        <f t="shared" si="62"/>
        <v>217218.07799999998</v>
      </c>
      <c r="Y141" s="43">
        <f>+(J141*11.55+K141*23.1)*12*30</f>
        <v>7666520.3999999994</v>
      </c>
      <c r="Z141" s="43"/>
      <c r="AA141" s="43">
        <f t="shared" si="63"/>
        <v>15738805.856066717</v>
      </c>
      <c r="AB141" s="43">
        <v>6180044.0099999998</v>
      </c>
      <c r="AC141" s="43">
        <v>2847535.85</v>
      </c>
      <c r="AD141" s="43">
        <v>2883539.34</v>
      </c>
      <c r="AE141" s="43">
        <v>1867342.02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43">
        <v>0</v>
      </c>
      <c r="AN141" s="43">
        <v>1501649.5366</v>
      </c>
      <c r="AO141" s="43">
        <v>157388.05859999999</v>
      </c>
      <c r="AP141" s="43">
        <v>301307.04086672002</v>
      </c>
      <c r="AQ141" s="5">
        <f t="shared" si="64"/>
        <v>4</v>
      </c>
      <c r="AS141" s="36">
        <f t="shared" si="59"/>
        <v>125</v>
      </c>
      <c r="AT141" s="36">
        <f t="shared" si="60"/>
        <v>125</v>
      </c>
      <c r="AU141" s="37" t="s">
        <v>217</v>
      </c>
      <c r="AV141" s="36" t="s">
        <v>227</v>
      </c>
      <c r="AW141" s="36"/>
      <c r="AX141" s="45">
        <f t="shared" ref="AX141:AX172" si="67">AY141-M141</f>
        <v>0</v>
      </c>
      <c r="AY141" s="46">
        <v>15738805.859999999</v>
      </c>
      <c r="AZ141" s="46">
        <v>6180044.0099999998</v>
      </c>
      <c r="BA141" s="46">
        <v>2847535.85</v>
      </c>
      <c r="BB141" s="46">
        <v>2883539.34</v>
      </c>
      <c r="BC141" s="46">
        <v>1867342.02</v>
      </c>
      <c r="BD141" s="46"/>
      <c r="BE141" s="45"/>
      <c r="BF141" s="45">
        <v>0</v>
      </c>
      <c r="BG141" s="46"/>
      <c r="BH141" s="46"/>
      <c r="BI141" s="46"/>
      <c r="BJ141" s="46"/>
      <c r="BK141" s="46"/>
      <c r="BL141" s="46">
        <v>1501649.54</v>
      </c>
      <c r="BM141" s="46">
        <v>157388.06</v>
      </c>
      <c r="BN141" s="46">
        <v>301307.03999999998</v>
      </c>
      <c r="BO141" s="47">
        <f t="shared" ref="BO141:BO173" si="68">COUNTIF(AZ141:BK141, "&gt;0")</f>
        <v>4</v>
      </c>
      <c r="BP141" s="48">
        <f>+AY141-'Приложение 2'!E141</f>
        <v>0</v>
      </c>
    </row>
    <row r="142" spans="1:68" ht="12.75" customHeight="1" x14ac:dyDescent="0.25">
      <c r="A142" s="36">
        <f t="shared" ref="A142:A173" si="69">+A141+1</f>
        <v>130</v>
      </c>
      <c r="B142" s="36">
        <f t="shared" ref="B142:B173" si="70">+B141+1</f>
        <v>130</v>
      </c>
      <c r="C142" s="37" t="s">
        <v>217</v>
      </c>
      <c r="D142" s="36" t="s">
        <v>228</v>
      </c>
      <c r="E142" s="38" t="s">
        <v>149</v>
      </c>
      <c r="F142" s="39" t="s">
        <v>61</v>
      </c>
      <c r="G142" s="39">
        <v>4</v>
      </c>
      <c r="H142" s="39">
        <v>3</v>
      </c>
      <c r="I142" s="38">
        <v>1997.8</v>
      </c>
      <c r="J142" s="38">
        <v>1997.8</v>
      </c>
      <c r="K142" s="38">
        <v>0</v>
      </c>
      <c r="L142" s="40">
        <v>88</v>
      </c>
      <c r="M142" s="41">
        <f t="shared" si="66"/>
        <v>2404132.5499999998</v>
      </c>
      <c r="N142" s="41"/>
      <c r="O142" s="41">
        <v>0</v>
      </c>
      <c r="P142" s="41">
        <v>0</v>
      </c>
      <c r="Q142" s="41">
        <f t="shared" si="65"/>
        <v>535429.25800000003</v>
      </c>
      <c r="R142" s="41">
        <f>+AY142-O142-Q142</f>
        <v>1868703.2919999999</v>
      </c>
      <c r="S142" s="41">
        <v>0</v>
      </c>
      <c r="T142" s="38">
        <v>1012.77</v>
      </c>
      <c r="U142" s="38">
        <v>1203.3900000000001</v>
      </c>
      <c r="V142" s="39">
        <v>2025</v>
      </c>
      <c r="W142" s="43">
        <v>300068.44</v>
      </c>
      <c r="X142" s="43">
        <f t="shared" si="62"/>
        <v>235360.818</v>
      </c>
      <c r="Y142" s="43">
        <f>+(J142*11.55+K142*23.1)*12*30</f>
        <v>8306852.4000000004</v>
      </c>
      <c r="Z142" s="43"/>
      <c r="AA142" s="43">
        <f t="shared" si="63"/>
        <v>2404132.5408661603</v>
      </c>
      <c r="AB142" s="43">
        <v>0</v>
      </c>
      <c r="AC142" s="43">
        <v>0</v>
      </c>
      <c r="AD142" s="43">
        <v>0</v>
      </c>
      <c r="AE142" s="43">
        <v>2023308.33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312537.23019999999</v>
      </c>
      <c r="AO142" s="43">
        <v>24041.325400000002</v>
      </c>
      <c r="AP142" s="43">
        <v>44245.65526616</v>
      </c>
      <c r="AQ142" s="5">
        <f t="shared" si="64"/>
        <v>1</v>
      </c>
      <c r="AS142" s="36">
        <f t="shared" si="59"/>
        <v>126</v>
      </c>
      <c r="AT142" s="36">
        <f t="shared" si="60"/>
        <v>126</v>
      </c>
      <c r="AU142" s="37" t="s">
        <v>217</v>
      </c>
      <c r="AV142" s="36" t="s">
        <v>228</v>
      </c>
      <c r="AW142" s="36"/>
      <c r="AX142" s="45">
        <f t="shared" si="67"/>
        <v>0</v>
      </c>
      <c r="AY142" s="46">
        <v>2404132.5499999998</v>
      </c>
      <c r="AZ142" s="46"/>
      <c r="BA142" s="46"/>
      <c r="BB142" s="46"/>
      <c r="BC142" s="46">
        <v>2023308.33</v>
      </c>
      <c r="BD142" s="46"/>
      <c r="BE142" s="45"/>
      <c r="BF142" s="45">
        <v>0</v>
      </c>
      <c r="BG142" s="46"/>
      <c r="BH142" s="46"/>
      <c r="BI142" s="46"/>
      <c r="BJ142" s="46"/>
      <c r="BK142" s="46"/>
      <c r="BL142" s="46">
        <v>312537.23</v>
      </c>
      <c r="BM142" s="46">
        <v>24041.33</v>
      </c>
      <c r="BN142" s="46">
        <v>44245.66</v>
      </c>
      <c r="BO142" s="47">
        <f t="shared" si="68"/>
        <v>1</v>
      </c>
      <c r="BP142" s="48">
        <f>+AY142-'Приложение 2'!E142</f>
        <v>0</v>
      </c>
    </row>
    <row r="143" spans="1:68" ht="12.75" customHeight="1" x14ac:dyDescent="0.25">
      <c r="A143" s="36">
        <f t="shared" si="69"/>
        <v>131</v>
      </c>
      <c r="B143" s="36">
        <f t="shared" si="70"/>
        <v>131</v>
      </c>
      <c r="C143" s="37" t="s">
        <v>217</v>
      </c>
      <c r="D143" s="36" t="s">
        <v>229</v>
      </c>
      <c r="E143" s="38" t="s">
        <v>75</v>
      </c>
      <c r="F143" s="39" t="s">
        <v>61</v>
      </c>
      <c r="G143" s="39">
        <v>5</v>
      </c>
      <c r="H143" s="39">
        <v>3</v>
      </c>
      <c r="I143" s="38">
        <v>2097.6999999999998</v>
      </c>
      <c r="J143" s="38">
        <v>2097.6999999999998</v>
      </c>
      <c r="K143" s="38">
        <v>0</v>
      </c>
      <c r="L143" s="40">
        <v>105</v>
      </c>
      <c r="M143" s="41">
        <f t="shared" si="66"/>
        <v>6291044.25</v>
      </c>
      <c r="N143" s="41"/>
      <c r="O143" s="41">
        <v>0</v>
      </c>
      <c r="P143" s="41">
        <v>0</v>
      </c>
      <c r="Q143" s="41">
        <f t="shared" si="65"/>
        <v>1109472.1669999999</v>
      </c>
      <c r="R143" s="41">
        <f>+AY143-O143-Q143</f>
        <v>5181572.0830000006</v>
      </c>
      <c r="S143" s="41">
        <v>0</v>
      </c>
      <c r="T143" s="38">
        <v>2576.6799999999998</v>
      </c>
      <c r="U143" s="38">
        <v>2999.02</v>
      </c>
      <c r="V143" s="39">
        <v>2025</v>
      </c>
      <c r="W143" s="43">
        <v>862342.13</v>
      </c>
      <c r="X143" s="43">
        <f t="shared" si="62"/>
        <v>247130.03699999998</v>
      </c>
      <c r="Y143" s="43">
        <f>+(J143*11.55+K143*23.1)*12*30</f>
        <v>8722236.5999999996</v>
      </c>
      <c r="Z143" s="43"/>
      <c r="AA143" s="43">
        <f t="shared" si="63"/>
        <v>6291044.2488150997</v>
      </c>
      <c r="AB143" s="43">
        <v>0</v>
      </c>
      <c r="AC143" s="43">
        <v>0</v>
      </c>
      <c r="AD143" s="43">
        <v>3280616.38</v>
      </c>
      <c r="AE143" s="43">
        <v>2124483.87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3">
        <v>704834.96100000001</v>
      </c>
      <c r="AO143" s="43">
        <v>62910.442499999997</v>
      </c>
      <c r="AP143" s="43">
        <v>118198.5953151</v>
      </c>
      <c r="AQ143" s="5">
        <f t="shared" si="64"/>
        <v>2</v>
      </c>
      <c r="AS143" s="36">
        <f t="shared" si="59"/>
        <v>127</v>
      </c>
      <c r="AT143" s="36">
        <f t="shared" si="60"/>
        <v>127</v>
      </c>
      <c r="AU143" s="37" t="s">
        <v>217</v>
      </c>
      <c r="AV143" s="36" t="s">
        <v>229</v>
      </c>
      <c r="AW143" s="36"/>
      <c r="AX143" s="45">
        <f t="shared" si="67"/>
        <v>0</v>
      </c>
      <c r="AY143" s="46">
        <v>6291044.25</v>
      </c>
      <c r="AZ143" s="46"/>
      <c r="BA143" s="46"/>
      <c r="BB143" s="46">
        <v>3280616.38</v>
      </c>
      <c r="BC143" s="46">
        <v>2124483.87</v>
      </c>
      <c r="BD143" s="46"/>
      <c r="BE143" s="45"/>
      <c r="BF143" s="45">
        <v>0</v>
      </c>
      <c r="BG143" s="46"/>
      <c r="BH143" s="46"/>
      <c r="BI143" s="46"/>
      <c r="BJ143" s="46"/>
      <c r="BK143" s="46"/>
      <c r="BL143" s="46">
        <v>704834.96</v>
      </c>
      <c r="BM143" s="46">
        <v>62910.44</v>
      </c>
      <c r="BN143" s="46">
        <v>118198.6</v>
      </c>
      <c r="BO143" s="47">
        <f t="shared" si="68"/>
        <v>2</v>
      </c>
      <c r="BP143" s="48">
        <f>+AY143-'Приложение 2'!E143</f>
        <v>0</v>
      </c>
    </row>
    <row r="144" spans="1:68" ht="12.75" customHeight="1" x14ac:dyDescent="0.25">
      <c r="A144" s="36">
        <f t="shared" si="69"/>
        <v>132</v>
      </c>
      <c r="B144" s="36">
        <f t="shared" si="70"/>
        <v>132</v>
      </c>
      <c r="C144" s="37" t="s">
        <v>230</v>
      </c>
      <c r="D144" s="36" t="s">
        <v>231</v>
      </c>
      <c r="E144" s="38" t="s">
        <v>86</v>
      </c>
      <c r="F144" s="39" t="s">
        <v>61</v>
      </c>
      <c r="G144" s="39">
        <v>5</v>
      </c>
      <c r="H144" s="39">
        <v>2</v>
      </c>
      <c r="I144" s="38">
        <v>1544.4</v>
      </c>
      <c r="J144" s="38">
        <v>1295.3</v>
      </c>
      <c r="K144" s="38">
        <v>249.1</v>
      </c>
      <c r="L144" s="40">
        <v>31</v>
      </c>
      <c r="M144" s="41" t="e">
        <f t="shared" si="66"/>
        <v>#REF!</v>
      </c>
      <c r="N144" s="41"/>
      <c r="O144" s="41">
        <v>7668868.1299999999</v>
      </c>
      <c r="P144" s="41">
        <v>0</v>
      </c>
      <c r="Q144" s="41">
        <f t="shared" si="65"/>
        <v>211292.23499999999</v>
      </c>
      <c r="R144" s="41" t="e">
        <f>IF(Y144&gt;0, Y144, 0)</f>
        <v>#REF!</v>
      </c>
      <c r="S144" s="41" t="e">
        <f>IF(Y144&gt;0, AY144-O144-P144-Q144-R144, 0)</f>
        <v>#REF!</v>
      </c>
      <c r="T144" s="38">
        <v>14256.94</v>
      </c>
      <c r="U144" s="38">
        <v>16437.22</v>
      </c>
      <c r="V144" s="39">
        <v>2025</v>
      </c>
      <c r="W144" s="43"/>
      <c r="X144" s="43">
        <f t="shared" si="62"/>
        <v>211292.23499999999</v>
      </c>
      <c r="Y144" s="43" t="e">
        <f>+(J144*11.55+K144*23.1)*12*30+[2]Лист1!$BC$21</f>
        <v>#REF!</v>
      </c>
      <c r="Z144" s="43"/>
      <c r="AA144" s="43">
        <f t="shared" si="63"/>
        <v>25385642.570478119</v>
      </c>
      <c r="AB144" s="43">
        <v>0</v>
      </c>
      <c r="AC144" s="43">
        <v>0</v>
      </c>
      <c r="AD144" s="43">
        <v>0</v>
      </c>
      <c r="AE144" s="43">
        <v>2617497.42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19400921.469999999</v>
      </c>
      <c r="AM144" s="43">
        <v>0</v>
      </c>
      <c r="AN144" s="43">
        <v>2631869.0285</v>
      </c>
      <c r="AO144" s="43">
        <v>253856.42569999999</v>
      </c>
      <c r="AP144" s="43">
        <v>481498.22627812001</v>
      </c>
      <c r="AQ144" s="5">
        <f t="shared" si="64"/>
        <v>2</v>
      </c>
      <c r="AS144" s="36">
        <f t="shared" si="59"/>
        <v>128</v>
      </c>
      <c r="AT144" s="36">
        <f t="shared" si="60"/>
        <v>128</v>
      </c>
      <c r="AU144" s="37" t="s">
        <v>230</v>
      </c>
      <c r="AV144" s="36" t="s">
        <v>231</v>
      </c>
      <c r="AW144" s="36"/>
      <c r="AX144" s="45" t="e">
        <f t="shared" si="67"/>
        <v>#REF!</v>
      </c>
      <c r="AY144" s="46">
        <v>25385642.579999998</v>
      </c>
      <c r="AZ144" s="46"/>
      <c r="BA144" s="46"/>
      <c r="BB144" s="46"/>
      <c r="BC144" s="46">
        <v>2617497.42</v>
      </c>
      <c r="BD144" s="46"/>
      <c r="BE144" s="45"/>
      <c r="BF144" s="45">
        <v>0</v>
      </c>
      <c r="BG144" s="46"/>
      <c r="BH144" s="46"/>
      <c r="BI144" s="46"/>
      <c r="BJ144" s="46">
        <v>19400921.469999999</v>
      </c>
      <c r="BK144" s="46"/>
      <c r="BL144" s="46">
        <v>2631869.0299999998</v>
      </c>
      <c r="BM144" s="46">
        <v>253856.43</v>
      </c>
      <c r="BN144" s="46">
        <v>481498.23</v>
      </c>
      <c r="BO144" s="47">
        <f t="shared" si="68"/>
        <v>2</v>
      </c>
      <c r="BP144" s="48">
        <f>+AY144-'Приложение 2'!E144</f>
        <v>0</v>
      </c>
    </row>
    <row r="145" spans="1:68" ht="12.75" customHeight="1" x14ac:dyDescent="0.25">
      <c r="A145" s="36">
        <f t="shared" si="69"/>
        <v>133</v>
      </c>
      <c r="B145" s="36">
        <f t="shared" si="70"/>
        <v>133</v>
      </c>
      <c r="C145" s="37" t="s">
        <v>230</v>
      </c>
      <c r="D145" s="36" t="s">
        <v>232</v>
      </c>
      <c r="E145" s="38" t="s">
        <v>117</v>
      </c>
      <c r="F145" s="39" t="s">
        <v>61</v>
      </c>
      <c r="G145" s="39">
        <v>5</v>
      </c>
      <c r="H145" s="39">
        <v>4</v>
      </c>
      <c r="I145" s="38">
        <v>3035.7</v>
      </c>
      <c r="J145" s="38">
        <v>2511.1</v>
      </c>
      <c r="K145" s="38">
        <v>524.6</v>
      </c>
      <c r="L145" s="40">
        <v>80</v>
      </c>
      <c r="M145" s="41">
        <f t="shared" si="66"/>
        <v>43785085.019999996</v>
      </c>
      <c r="N145" s="41"/>
      <c r="O145" s="41">
        <v>13210486.74</v>
      </c>
      <c r="P145" s="41">
        <v>0</v>
      </c>
      <c r="Q145" s="41">
        <f t="shared" si="65"/>
        <v>716407.99300000002</v>
      </c>
      <c r="R145" s="41">
        <f>IF(Y145&gt;0, Y145, 0)</f>
        <v>14803727.400000002</v>
      </c>
      <c r="S145" s="41">
        <f>IF(Y145&gt;0, AY145-O145-P145-Q145-R145, 0)</f>
        <v>15054462.886999998</v>
      </c>
      <c r="T145" s="38">
        <v>12562.11</v>
      </c>
      <c r="U145" s="38">
        <v>14423.39</v>
      </c>
      <c r="V145" s="39">
        <v>2025</v>
      </c>
      <c r="W145" s="43">
        <v>296969.05</v>
      </c>
      <c r="X145" s="43">
        <f t="shared" si="62"/>
        <v>419438.94300000003</v>
      </c>
      <c r="Y145" s="43">
        <f>+(J145*11.55+K145*23.1)*12*30</f>
        <v>14803727.400000002</v>
      </c>
      <c r="Z145" s="43"/>
      <c r="AA145" s="43">
        <f t="shared" si="63"/>
        <v>43785085.021490917</v>
      </c>
      <c r="AB145" s="43">
        <v>0</v>
      </c>
      <c r="AC145" s="43">
        <v>0</v>
      </c>
      <c r="AD145" s="43">
        <v>0</v>
      </c>
      <c r="AE145" s="43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38134794.939999998</v>
      </c>
      <c r="AM145" s="43">
        <v>0</v>
      </c>
      <c r="AN145" s="43">
        <v>4378508.5020000003</v>
      </c>
      <c r="AO145" s="43">
        <v>437850.85019999999</v>
      </c>
      <c r="AP145" s="43">
        <v>833930.72929091996</v>
      </c>
      <c r="AQ145" s="5">
        <f t="shared" si="64"/>
        <v>1</v>
      </c>
      <c r="AS145" s="36">
        <f t="shared" si="59"/>
        <v>129</v>
      </c>
      <c r="AT145" s="36">
        <f t="shared" si="60"/>
        <v>129</v>
      </c>
      <c r="AU145" s="37" t="s">
        <v>230</v>
      </c>
      <c r="AV145" s="36" t="s">
        <v>232</v>
      </c>
      <c r="AW145" s="36"/>
      <c r="AX145" s="45">
        <f t="shared" si="67"/>
        <v>0</v>
      </c>
      <c r="AY145" s="46">
        <v>43785085.020000003</v>
      </c>
      <c r="AZ145" s="46"/>
      <c r="BA145" s="46"/>
      <c r="BB145" s="46"/>
      <c r="BC145" s="46"/>
      <c r="BD145" s="46"/>
      <c r="BE145" s="45"/>
      <c r="BF145" s="45">
        <v>0</v>
      </c>
      <c r="BG145" s="46"/>
      <c r="BH145" s="46"/>
      <c r="BI145" s="46"/>
      <c r="BJ145" s="46">
        <v>38134794.939999998</v>
      </c>
      <c r="BK145" s="46"/>
      <c r="BL145" s="46">
        <v>4378508.5</v>
      </c>
      <c r="BM145" s="46">
        <v>437850.85</v>
      </c>
      <c r="BN145" s="46">
        <v>833930.73</v>
      </c>
      <c r="BO145" s="47">
        <f t="shared" si="68"/>
        <v>1</v>
      </c>
      <c r="BP145" s="48">
        <f>+AY145-'Приложение 2'!E145</f>
        <v>0</v>
      </c>
    </row>
    <row r="146" spans="1:68" ht="12.75" customHeight="1" x14ac:dyDescent="0.25">
      <c r="A146" s="36">
        <f t="shared" si="69"/>
        <v>134</v>
      </c>
      <c r="B146" s="36">
        <f t="shared" si="70"/>
        <v>134</v>
      </c>
      <c r="C146" s="37" t="s">
        <v>233</v>
      </c>
      <c r="D146" s="36" t="s">
        <v>234</v>
      </c>
      <c r="E146" s="38" t="s">
        <v>235</v>
      </c>
      <c r="F146" s="39" t="s">
        <v>61</v>
      </c>
      <c r="G146" s="39">
        <v>3</v>
      </c>
      <c r="H146" s="39">
        <v>3</v>
      </c>
      <c r="I146" s="38">
        <v>977.7</v>
      </c>
      <c r="J146" s="38">
        <v>824.1</v>
      </c>
      <c r="K146" s="38">
        <v>81.5</v>
      </c>
      <c r="L146" s="40">
        <v>40</v>
      </c>
      <c r="M146" s="41">
        <f t="shared" si="66"/>
        <v>2512360.7999999998</v>
      </c>
      <c r="N146" s="41"/>
      <c r="O146" s="41">
        <v>0</v>
      </c>
      <c r="P146" s="41">
        <v>0</v>
      </c>
      <c r="Q146" s="41">
        <f t="shared" si="65"/>
        <v>116290.25099999999</v>
      </c>
      <c r="R146" s="41">
        <f>+AY146-O146-Q146</f>
        <v>2396070.5489999996</v>
      </c>
      <c r="S146" s="41">
        <v>0</v>
      </c>
      <c r="T146" s="38">
        <v>2416.2399999999998</v>
      </c>
      <c r="U146" s="38">
        <v>2774.25</v>
      </c>
      <c r="V146" s="39">
        <v>2025</v>
      </c>
      <c r="W146" s="43">
        <v>0</v>
      </c>
      <c r="X146" s="43">
        <f t="shared" si="62"/>
        <v>116290.25099999999</v>
      </c>
      <c r="Y146" s="43" t="e">
        <f>+(J146*11.55+K146*23.1)*12*30+[2]Лист1!$BC$24</f>
        <v>#REF!</v>
      </c>
      <c r="Z146" s="43"/>
      <c r="AA146" s="43">
        <f t="shared" si="63"/>
        <v>2512360.8017968</v>
      </c>
      <c r="AB146" s="43">
        <v>0</v>
      </c>
      <c r="AC146" s="43">
        <v>2188150.69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251236.08</v>
      </c>
      <c r="AO146" s="43">
        <v>25123.608</v>
      </c>
      <c r="AP146" s="43">
        <v>47850.423796800002</v>
      </c>
      <c r="AQ146" s="5">
        <f t="shared" si="64"/>
        <v>1</v>
      </c>
      <c r="AS146" s="36">
        <f t="shared" si="59"/>
        <v>130</v>
      </c>
      <c r="AT146" s="36">
        <f t="shared" si="60"/>
        <v>130</v>
      </c>
      <c r="AU146" s="37" t="s">
        <v>233</v>
      </c>
      <c r="AV146" s="36" t="s">
        <v>234</v>
      </c>
      <c r="AW146" s="36"/>
      <c r="AX146" s="45">
        <f t="shared" si="67"/>
        <v>0</v>
      </c>
      <c r="AY146" s="46">
        <v>2512360.7999999998</v>
      </c>
      <c r="AZ146" s="46"/>
      <c r="BA146" s="46">
        <v>2188150.69</v>
      </c>
      <c r="BB146" s="46"/>
      <c r="BC146" s="46"/>
      <c r="BD146" s="46"/>
      <c r="BE146" s="45"/>
      <c r="BF146" s="45">
        <v>0</v>
      </c>
      <c r="BG146" s="46"/>
      <c r="BH146" s="46"/>
      <c r="BI146" s="46"/>
      <c r="BJ146" s="46"/>
      <c r="BK146" s="46"/>
      <c r="BL146" s="46">
        <v>251236.08</v>
      </c>
      <c r="BM146" s="46">
        <v>25123.61</v>
      </c>
      <c r="BN146" s="46">
        <v>47850.42</v>
      </c>
      <c r="BO146" s="47">
        <f t="shared" si="68"/>
        <v>1</v>
      </c>
      <c r="BP146" s="48">
        <f>+AY146-'Приложение 2'!E146</f>
        <v>0</v>
      </c>
    </row>
    <row r="147" spans="1:68" ht="12.75" customHeight="1" x14ac:dyDescent="0.25">
      <c r="A147" s="36">
        <f t="shared" si="69"/>
        <v>135</v>
      </c>
      <c r="B147" s="36">
        <f t="shared" si="70"/>
        <v>135</v>
      </c>
      <c r="C147" s="37" t="s">
        <v>233</v>
      </c>
      <c r="D147" s="36" t="s">
        <v>236</v>
      </c>
      <c r="E147" s="40">
        <v>1972</v>
      </c>
      <c r="F147" s="39" t="s">
        <v>61</v>
      </c>
      <c r="G147" s="39">
        <v>4</v>
      </c>
      <c r="H147" s="39">
        <v>3</v>
      </c>
      <c r="I147" s="38">
        <v>1348.9</v>
      </c>
      <c r="J147" s="38">
        <v>1047.4000000000001</v>
      </c>
      <c r="K147" s="38">
        <v>182.5</v>
      </c>
      <c r="L147" s="40">
        <v>50</v>
      </c>
      <c r="M147" s="41">
        <f t="shared" si="66"/>
        <v>1378303.1</v>
      </c>
      <c r="N147" s="41"/>
      <c r="O147" s="41"/>
      <c r="P147" s="41"/>
      <c r="Q147" s="41">
        <f t="shared" si="65"/>
        <v>222027.81400000001</v>
      </c>
      <c r="R147" s="41">
        <f>+AY147-O147-Q147</f>
        <v>1156275.2860000001</v>
      </c>
      <c r="S147" s="41">
        <v>0</v>
      </c>
      <c r="T147" s="38">
        <v>2310.24590133422</v>
      </c>
      <c r="U147" s="38">
        <v>1362.2830200640001</v>
      </c>
      <c r="V147" s="39">
        <v>2025</v>
      </c>
      <c r="W147" s="43">
        <v>55632.97</v>
      </c>
      <c r="X147" s="43">
        <f t="shared" si="62"/>
        <v>166394.84400000001</v>
      </c>
      <c r="Y147" s="43">
        <f>+(J147*11.55+K147*23.1)*12*30</f>
        <v>5872759.2000000002</v>
      </c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5"/>
      <c r="AS147" s="36"/>
      <c r="AT147" s="36"/>
      <c r="AU147" s="37"/>
      <c r="AV147" s="36"/>
      <c r="AW147" s="36"/>
      <c r="AX147" s="45">
        <f t="shared" si="67"/>
        <v>0</v>
      </c>
      <c r="AY147" s="46">
        <v>1378303.1</v>
      </c>
      <c r="AZ147" s="46"/>
      <c r="BA147" s="46"/>
      <c r="BB147" s="61">
        <v>1257942.74</v>
      </c>
      <c r="BC147" s="46"/>
      <c r="BD147" s="46"/>
      <c r="BE147" s="45"/>
      <c r="BF147" s="45">
        <v>0</v>
      </c>
      <c r="BG147" s="46"/>
      <c r="BH147" s="46"/>
      <c r="BI147" s="46"/>
      <c r="BJ147" s="46"/>
      <c r="BK147" s="46"/>
      <c r="BL147" s="46"/>
      <c r="BM147" s="46"/>
      <c r="BN147" s="46">
        <v>120360.36</v>
      </c>
      <c r="BO147" s="47">
        <f t="shared" si="68"/>
        <v>1</v>
      </c>
      <c r="BP147" s="48">
        <f>+AY147-'Приложение 2'!E147</f>
        <v>0</v>
      </c>
    </row>
    <row r="148" spans="1:68" ht="12.75" customHeight="1" x14ac:dyDescent="0.25">
      <c r="A148" s="36">
        <f t="shared" si="69"/>
        <v>136</v>
      </c>
      <c r="B148" s="36">
        <f t="shared" si="70"/>
        <v>136</v>
      </c>
      <c r="C148" s="37" t="s">
        <v>233</v>
      </c>
      <c r="D148" s="36" t="s">
        <v>237</v>
      </c>
      <c r="E148" s="38" t="s">
        <v>81</v>
      </c>
      <c r="F148" s="39" t="s">
        <v>61</v>
      </c>
      <c r="G148" s="39">
        <v>5</v>
      </c>
      <c r="H148" s="39">
        <v>4</v>
      </c>
      <c r="I148" s="38">
        <v>3031.6</v>
      </c>
      <c r="J148" s="38">
        <v>2908.8</v>
      </c>
      <c r="K148" s="38">
        <v>122.8</v>
      </c>
      <c r="L148" s="40">
        <v>108</v>
      </c>
      <c r="M148" s="41">
        <f t="shared" si="66"/>
        <v>66049802.68</v>
      </c>
      <c r="N148" s="41"/>
      <c r="O148" s="41">
        <v>7541249.9900000002</v>
      </c>
      <c r="P148" s="41">
        <v>0</v>
      </c>
      <c r="Q148" s="41">
        <f t="shared" si="65"/>
        <v>1360672.6240000001</v>
      </c>
      <c r="R148" s="41">
        <f>IF(Y148&gt;0, Y148, 0)</f>
        <v>13115995.200000003</v>
      </c>
      <c r="S148" s="41">
        <f>IF(Y148&gt;0, AY148-O148-P148-Q148-R148, 0)</f>
        <v>44031884.865999997</v>
      </c>
      <c r="T148" s="38">
        <v>19070.150000000001</v>
      </c>
      <c r="U148" s="38">
        <v>21787.11</v>
      </c>
      <c r="V148" s="39">
        <v>2025</v>
      </c>
      <c r="W148" s="43">
        <v>989052.76</v>
      </c>
      <c r="X148" s="43">
        <f t="shared" si="62"/>
        <v>371619.86400000006</v>
      </c>
      <c r="Y148" s="43">
        <f>+(J148*11.55+K148*23.1)*12*30</f>
        <v>13115995.200000003</v>
      </c>
      <c r="Z148" s="43"/>
      <c r="AA148" s="43">
        <f>SUM(AB148:AP148)</f>
        <v>66049802.673667461</v>
      </c>
      <c r="AB148" s="43">
        <v>9261276.75</v>
      </c>
      <c r="AC148" s="43">
        <v>3814879.82</v>
      </c>
      <c r="AD148" s="43">
        <v>4082245.12</v>
      </c>
      <c r="AE148" s="43">
        <v>3074900.59</v>
      </c>
      <c r="AF148" s="43">
        <v>0</v>
      </c>
      <c r="AG148" s="43">
        <v>0</v>
      </c>
      <c r="AH148" s="43">
        <v>0</v>
      </c>
      <c r="AI148" s="43">
        <v>0</v>
      </c>
      <c r="AJ148" s="43">
        <v>17141195.879999999</v>
      </c>
      <c r="AK148" s="43">
        <v>0</v>
      </c>
      <c r="AL148" s="43">
        <v>10839225.779999999</v>
      </c>
      <c r="AM148" s="43">
        <v>9599354.1999999993</v>
      </c>
      <c r="AN148" s="43">
        <v>6311971.5794000002</v>
      </c>
      <c r="AO148" s="43">
        <v>660498.02670000005</v>
      </c>
      <c r="AP148" s="43">
        <v>1264254.9275674601</v>
      </c>
      <c r="AQ148" s="5">
        <f>COUNTIF(AB148:AM148, "&gt;0")</f>
        <v>7</v>
      </c>
      <c r="AS148" s="36">
        <f>+AS146+1</f>
        <v>131</v>
      </c>
      <c r="AT148" s="36">
        <f>+AT146+1</f>
        <v>131</v>
      </c>
      <c r="AU148" s="37" t="s">
        <v>233</v>
      </c>
      <c r="AV148" s="37" t="s">
        <v>237</v>
      </c>
      <c r="AW148" s="37"/>
      <c r="AX148" s="45">
        <f t="shared" si="67"/>
        <v>0</v>
      </c>
      <c r="AY148" s="46">
        <v>66049802.68</v>
      </c>
      <c r="AZ148" s="46">
        <v>9261276.75</v>
      </c>
      <c r="BA148" s="46">
        <v>3814879.82</v>
      </c>
      <c r="BB148" s="46">
        <v>4082245.12</v>
      </c>
      <c r="BC148" s="46">
        <v>3074900.59</v>
      </c>
      <c r="BD148" s="46"/>
      <c r="BE148" s="45"/>
      <c r="BF148" s="45">
        <v>0</v>
      </c>
      <c r="BG148" s="46"/>
      <c r="BH148" s="46">
        <v>17141195.879999999</v>
      </c>
      <c r="BI148" s="46"/>
      <c r="BJ148" s="46">
        <v>10839225.779999999</v>
      </c>
      <c r="BK148" s="46">
        <v>9599354.1999999993</v>
      </c>
      <c r="BL148" s="46">
        <v>6311971.5800000001</v>
      </c>
      <c r="BM148" s="46">
        <v>660498.03</v>
      </c>
      <c r="BN148" s="46">
        <v>1264254.93</v>
      </c>
      <c r="BO148" s="47">
        <f t="shared" si="68"/>
        <v>7</v>
      </c>
      <c r="BP148" s="48">
        <f>+AY148-'Приложение 2'!E148</f>
        <v>0</v>
      </c>
    </row>
    <row r="149" spans="1:68" ht="12.75" customHeight="1" x14ac:dyDescent="0.25">
      <c r="A149" s="36">
        <f t="shared" si="69"/>
        <v>137</v>
      </c>
      <c r="B149" s="36">
        <f t="shared" si="70"/>
        <v>137</v>
      </c>
      <c r="C149" s="37" t="s">
        <v>233</v>
      </c>
      <c r="D149" s="36" t="s">
        <v>238</v>
      </c>
      <c r="E149" s="38" t="s">
        <v>98</v>
      </c>
      <c r="F149" s="39" t="s">
        <v>61</v>
      </c>
      <c r="G149" s="39">
        <v>5</v>
      </c>
      <c r="H149" s="39">
        <v>4</v>
      </c>
      <c r="I149" s="38">
        <v>5246</v>
      </c>
      <c r="J149" s="38">
        <v>4246.1000000000004</v>
      </c>
      <c r="K149" s="38">
        <v>999.9</v>
      </c>
      <c r="L149" s="40">
        <v>135</v>
      </c>
      <c r="M149" s="41" t="e">
        <f t="shared" si="66"/>
        <v>#REF!</v>
      </c>
      <c r="N149" s="41"/>
      <c r="O149" s="41">
        <v>3925223.38</v>
      </c>
      <c r="P149" s="41">
        <v>0</v>
      </c>
      <c r="Q149" s="41">
        <f t="shared" si="65"/>
        <v>735829.47900000017</v>
      </c>
      <c r="R149" s="41" t="e">
        <f>IF(Y149&gt;0, Y149, 0)</f>
        <v>#REF!</v>
      </c>
      <c r="S149" s="41" t="e">
        <f>IF(Y149&gt;0, AY149-O149-P149-Q149-R149, 0)</f>
        <v>#REF!</v>
      </c>
      <c r="T149" s="38">
        <v>4589.7</v>
      </c>
      <c r="U149" s="38">
        <v>5310.36</v>
      </c>
      <c r="V149" s="39">
        <v>2025</v>
      </c>
      <c r="W149" s="43">
        <v>0</v>
      </c>
      <c r="X149" s="43">
        <f t="shared" si="62"/>
        <v>735829.47900000017</v>
      </c>
      <c r="Y149" s="43" t="e">
        <f>+(J149*11.55+K149*23.1)*12*30+[2]Лист1!$BC$26</f>
        <v>#REF!</v>
      </c>
      <c r="Z149" s="43"/>
      <c r="AA149" s="43">
        <f>SUM(AB149:AP149)</f>
        <v>27858148.553306676</v>
      </c>
      <c r="AB149" s="43">
        <v>0</v>
      </c>
      <c r="AC149" s="43">
        <v>0</v>
      </c>
      <c r="AD149" s="43">
        <v>0</v>
      </c>
      <c r="AE149" s="43">
        <v>5320929.05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18756623.059999999</v>
      </c>
      <c r="AM149" s="43">
        <v>0</v>
      </c>
      <c r="AN149" s="43">
        <v>2975487.6581999999</v>
      </c>
      <c r="AO149" s="43">
        <v>278581.48560000001</v>
      </c>
      <c r="AP149" s="43">
        <v>526527.29950667999</v>
      </c>
      <c r="AQ149" s="5">
        <f>COUNTIF(AB149:AM149, "&gt;0")</f>
        <v>2</v>
      </c>
      <c r="AS149" s="36">
        <f>+AS148+1</f>
        <v>132</v>
      </c>
      <c r="AT149" s="36">
        <f>+AT148+1</f>
        <v>132</v>
      </c>
      <c r="AU149" s="37" t="s">
        <v>233</v>
      </c>
      <c r="AV149" s="36" t="s">
        <v>238</v>
      </c>
      <c r="AW149" s="36"/>
      <c r="AX149" s="45" t="e">
        <f t="shared" si="67"/>
        <v>#REF!</v>
      </c>
      <c r="AY149" s="46">
        <v>27858148.559999999</v>
      </c>
      <c r="AZ149" s="46"/>
      <c r="BA149" s="46"/>
      <c r="BB149" s="46"/>
      <c r="BC149" s="46">
        <v>5320929.05</v>
      </c>
      <c r="BD149" s="46"/>
      <c r="BE149" s="45"/>
      <c r="BF149" s="45">
        <v>0</v>
      </c>
      <c r="BG149" s="46"/>
      <c r="BH149" s="46"/>
      <c r="BI149" s="46"/>
      <c r="BJ149" s="46">
        <v>18756623.059999999</v>
      </c>
      <c r="BK149" s="46"/>
      <c r="BL149" s="46">
        <v>2975487.66</v>
      </c>
      <c r="BM149" s="46">
        <v>278581.49</v>
      </c>
      <c r="BN149" s="46">
        <v>526527.30000000005</v>
      </c>
      <c r="BO149" s="47">
        <f t="shared" si="68"/>
        <v>2</v>
      </c>
      <c r="BP149" s="48">
        <f>+AY149-'Приложение 2'!E149</f>
        <v>0</v>
      </c>
    </row>
    <row r="150" spans="1:68" ht="12.75" customHeight="1" x14ac:dyDescent="0.25">
      <c r="A150" s="36">
        <f t="shared" si="69"/>
        <v>138</v>
      </c>
      <c r="B150" s="36">
        <f t="shared" si="70"/>
        <v>138</v>
      </c>
      <c r="C150" s="37" t="s">
        <v>233</v>
      </c>
      <c r="D150" s="36" t="s">
        <v>239</v>
      </c>
      <c r="E150" s="38" t="s">
        <v>235</v>
      </c>
      <c r="F150" s="39" t="s">
        <v>61</v>
      </c>
      <c r="G150" s="39">
        <v>3</v>
      </c>
      <c r="H150" s="39">
        <v>3</v>
      </c>
      <c r="I150" s="38">
        <v>934.1</v>
      </c>
      <c r="J150" s="38">
        <v>851.4</v>
      </c>
      <c r="K150" s="38">
        <v>82.7</v>
      </c>
      <c r="L150" s="40">
        <v>38</v>
      </c>
      <c r="M150" s="41" t="e">
        <f t="shared" si="66"/>
        <v>#REF!</v>
      </c>
      <c r="N150" s="41"/>
      <c r="O150" s="41">
        <v>5886108.0300000003</v>
      </c>
      <c r="P150" s="41">
        <v>0</v>
      </c>
      <c r="Q150" s="41">
        <f t="shared" si="65"/>
        <v>119789.208</v>
      </c>
      <c r="R150" s="41" t="e">
        <f>IF(Y150&gt;0, Y150, 0)</f>
        <v>#REF!</v>
      </c>
      <c r="S150" s="41" t="e">
        <f>IF(Y150&gt;0, AY150-O150-P150-Q150-R150, 0)</f>
        <v>#REF!</v>
      </c>
      <c r="T150" s="38">
        <v>38214.86</v>
      </c>
      <c r="U150" s="38">
        <v>43669.13</v>
      </c>
      <c r="V150" s="39">
        <v>2025</v>
      </c>
      <c r="W150" s="43">
        <v>0</v>
      </c>
      <c r="X150" s="43">
        <f t="shared" si="62"/>
        <v>119789.208</v>
      </c>
      <c r="Y150" s="43" t="e">
        <f>+(J150*11.55+K150*23.1)*12*30+[2]Лист1!$BC$27</f>
        <v>#REF!</v>
      </c>
      <c r="Z150" s="43"/>
      <c r="AA150" s="43">
        <f>SUM(AB150:AP150)</f>
        <v>40791334.353621744</v>
      </c>
      <c r="AB150" s="43">
        <v>3709234.29</v>
      </c>
      <c r="AC150" s="43">
        <v>2257013.65</v>
      </c>
      <c r="AD150" s="43">
        <v>1063540.1399999999</v>
      </c>
      <c r="AE150" s="43">
        <v>906342.7</v>
      </c>
      <c r="AF150" s="43">
        <v>0</v>
      </c>
      <c r="AG150" s="43">
        <v>0</v>
      </c>
      <c r="AH150" s="43">
        <v>0</v>
      </c>
      <c r="AI150" s="43">
        <v>0</v>
      </c>
      <c r="AJ150" s="43">
        <v>10730178.17</v>
      </c>
      <c r="AK150" s="43">
        <v>0</v>
      </c>
      <c r="AL150" s="43">
        <v>8773695.6400000006</v>
      </c>
      <c r="AM150" s="43">
        <v>8256500.46</v>
      </c>
      <c r="AN150" s="43">
        <v>3906305.6924000001</v>
      </c>
      <c r="AO150" s="43">
        <v>407913.34350000002</v>
      </c>
      <c r="AP150" s="43">
        <v>780610.26772173995</v>
      </c>
      <c r="AQ150" s="5">
        <f>COUNTIF(AB150:AM150, "&gt;0")</f>
        <v>7</v>
      </c>
      <c r="AS150" s="36">
        <f>+AS149+1</f>
        <v>133</v>
      </c>
      <c r="AT150" s="36">
        <f>+AT149+1</f>
        <v>133</v>
      </c>
      <c r="AU150" s="37" t="s">
        <v>233</v>
      </c>
      <c r="AV150" s="36" t="s">
        <v>239</v>
      </c>
      <c r="AW150" s="36"/>
      <c r="AX150" s="45" t="e">
        <f t="shared" si="67"/>
        <v>#REF!</v>
      </c>
      <c r="AY150" s="46">
        <v>40791334.350000001</v>
      </c>
      <c r="AZ150" s="46">
        <v>3709234.29</v>
      </c>
      <c r="BA150" s="46">
        <v>2257013.65</v>
      </c>
      <c r="BB150" s="46">
        <v>1063540.1399999999</v>
      </c>
      <c r="BC150" s="46">
        <v>906342.7</v>
      </c>
      <c r="BD150" s="46"/>
      <c r="BE150" s="45"/>
      <c r="BF150" s="45">
        <v>0</v>
      </c>
      <c r="BG150" s="46"/>
      <c r="BH150" s="46">
        <v>10730178.17</v>
      </c>
      <c r="BI150" s="46"/>
      <c r="BJ150" s="46">
        <v>8773695.6400000006</v>
      </c>
      <c r="BK150" s="46">
        <v>8256500.46</v>
      </c>
      <c r="BL150" s="46">
        <v>3906305.69</v>
      </c>
      <c r="BM150" s="46">
        <v>407913.34</v>
      </c>
      <c r="BN150" s="46">
        <v>780610.27</v>
      </c>
      <c r="BO150" s="47">
        <f t="shared" si="68"/>
        <v>7</v>
      </c>
      <c r="BP150" s="48">
        <f>+AY150-'Приложение 2'!E150</f>
        <v>0</v>
      </c>
    </row>
    <row r="151" spans="1:68" ht="12.75" customHeight="1" x14ac:dyDescent="0.25">
      <c r="A151" s="36">
        <f t="shared" si="69"/>
        <v>139</v>
      </c>
      <c r="B151" s="36">
        <f t="shared" si="70"/>
        <v>139</v>
      </c>
      <c r="C151" s="37" t="s">
        <v>233</v>
      </c>
      <c r="D151" s="36" t="s">
        <v>240</v>
      </c>
      <c r="E151" s="40">
        <v>1965</v>
      </c>
      <c r="F151" s="39" t="s">
        <v>61</v>
      </c>
      <c r="G151" s="39">
        <v>3</v>
      </c>
      <c r="H151" s="39">
        <v>2</v>
      </c>
      <c r="I151" s="38">
        <v>987.3</v>
      </c>
      <c r="J151" s="38">
        <v>918.1</v>
      </c>
      <c r="K151" s="38">
        <v>68.099999999999994</v>
      </c>
      <c r="L151" s="40">
        <v>38</v>
      </c>
      <c r="M151" s="41">
        <f t="shared" si="66"/>
        <v>1813735.2300000002</v>
      </c>
      <c r="N151" s="41"/>
      <c r="O151" s="41"/>
      <c r="P151" s="41"/>
      <c r="Q151" s="41">
        <v>124207.083</v>
      </c>
      <c r="R151" s="41">
        <v>1689528.1470000001</v>
      </c>
      <c r="S151" s="41"/>
      <c r="T151" s="38">
        <v>9623.1242732556402</v>
      </c>
      <c r="U151" s="38">
        <v>1367.2830200640001</v>
      </c>
      <c r="V151" s="39">
        <v>2025</v>
      </c>
      <c r="W151" s="43">
        <v>0</v>
      </c>
      <c r="X151" s="43">
        <f t="shared" si="62"/>
        <v>124207.083</v>
      </c>
      <c r="Y151" s="43" t="e">
        <f>+(J151*11.55+K151*23.1)*12*30+[3]Лист1!$BC$33</f>
        <v>#REF!</v>
      </c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5"/>
      <c r="AS151" s="36"/>
      <c r="AT151" s="36"/>
      <c r="AU151" s="37"/>
      <c r="AV151" s="36"/>
      <c r="AW151" s="36"/>
      <c r="AX151" s="45">
        <f t="shared" si="67"/>
        <v>0</v>
      </c>
      <c r="AY151" s="46">
        <v>1813735.23</v>
      </c>
      <c r="AZ151" s="46"/>
      <c r="BA151" s="46"/>
      <c r="BB151" s="46">
        <v>1040167.91</v>
      </c>
      <c r="BC151" s="46"/>
      <c r="BD151" s="46"/>
      <c r="BE151" s="45"/>
      <c r="BF151" s="45">
        <v>0</v>
      </c>
      <c r="BG151" s="46"/>
      <c r="BH151" s="46"/>
      <c r="BI151" s="46"/>
      <c r="BJ151" s="46"/>
      <c r="BK151" s="46"/>
      <c r="BL151" s="46"/>
      <c r="BM151" s="46"/>
      <c r="BN151" s="46">
        <v>773567.32</v>
      </c>
      <c r="BO151" s="47">
        <f t="shared" si="68"/>
        <v>1</v>
      </c>
      <c r="BP151" s="48">
        <f>+AY151-'Приложение 2'!E151</f>
        <v>0</v>
      </c>
    </row>
    <row r="152" spans="1:68" ht="12.75" customHeight="1" x14ac:dyDescent="0.25">
      <c r="A152" s="36">
        <f t="shared" si="69"/>
        <v>140</v>
      </c>
      <c r="B152" s="36">
        <f t="shared" si="70"/>
        <v>140</v>
      </c>
      <c r="C152" s="37" t="s">
        <v>233</v>
      </c>
      <c r="D152" s="36" t="s">
        <v>241</v>
      </c>
      <c r="E152" s="40">
        <v>1964</v>
      </c>
      <c r="F152" s="39" t="s">
        <v>61</v>
      </c>
      <c r="G152" s="39">
        <v>3</v>
      </c>
      <c r="H152" s="39">
        <v>1</v>
      </c>
      <c r="I152" s="38">
        <v>998.5</v>
      </c>
      <c r="J152" s="38">
        <v>928.6</v>
      </c>
      <c r="K152" s="38">
        <v>69.900000000000006</v>
      </c>
      <c r="L152" s="40">
        <v>43</v>
      </c>
      <c r="M152" s="41">
        <f t="shared" si="66"/>
        <v>1831856.14</v>
      </c>
      <c r="N152" s="41"/>
      <c r="O152" s="41"/>
      <c r="P152" s="41"/>
      <c r="Q152" s="41">
        <v>125868.204</v>
      </c>
      <c r="R152" s="41">
        <v>1705987.936</v>
      </c>
      <c r="S152" s="41"/>
      <c r="T152" s="38">
        <v>9594.9323512190404</v>
      </c>
      <c r="U152" s="38">
        <v>1368.2830200640001</v>
      </c>
      <c r="V152" s="39">
        <v>2025</v>
      </c>
      <c r="W152" s="43">
        <v>0</v>
      </c>
      <c r="X152" s="43">
        <f t="shared" si="62"/>
        <v>125868.20400000001</v>
      </c>
      <c r="Y152" s="43" t="e">
        <f>+(J152*11.55+K152*23.1)*12*30+[3]Лист1!$BC$34</f>
        <v>#REF!</v>
      </c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5"/>
      <c r="AS152" s="36"/>
      <c r="AT152" s="36"/>
      <c r="AU152" s="37"/>
      <c r="AV152" s="36"/>
      <c r="AW152" s="36"/>
      <c r="AX152" s="45">
        <f t="shared" si="67"/>
        <v>0</v>
      </c>
      <c r="AY152" s="46">
        <v>1831856.14</v>
      </c>
      <c r="AZ152" s="46"/>
      <c r="BA152" s="46"/>
      <c r="BB152" s="46">
        <v>1050168.44</v>
      </c>
      <c r="BC152" s="46"/>
      <c r="BD152" s="46"/>
      <c r="BE152" s="45"/>
      <c r="BF152" s="45">
        <v>0</v>
      </c>
      <c r="BG152" s="46"/>
      <c r="BH152" s="46"/>
      <c r="BI152" s="46"/>
      <c r="BJ152" s="46"/>
      <c r="BK152" s="46"/>
      <c r="BL152" s="46"/>
      <c r="BM152" s="46"/>
      <c r="BN152" s="46">
        <v>781687.7</v>
      </c>
      <c r="BO152" s="47">
        <f t="shared" si="68"/>
        <v>1</v>
      </c>
      <c r="BP152" s="48">
        <f>+AY152-'Приложение 2'!E152</f>
        <v>0</v>
      </c>
    </row>
    <row r="153" spans="1:68" ht="12.75" customHeight="1" x14ac:dyDescent="0.25">
      <c r="A153" s="36">
        <f t="shared" si="69"/>
        <v>141</v>
      </c>
      <c r="B153" s="36">
        <f t="shared" si="70"/>
        <v>141</v>
      </c>
      <c r="C153" s="37" t="s">
        <v>233</v>
      </c>
      <c r="D153" s="36" t="s">
        <v>242</v>
      </c>
      <c r="E153" s="40">
        <v>1970</v>
      </c>
      <c r="F153" s="39" t="s">
        <v>61</v>
      </c>
      <c r="G153" s="39">
        <v>3</v>
      </c>
      <c r="H153" s="39">
        <v>3</v>
      </c>
      <c r="I153" s="38">
        <v>1002.4</v>
      </c>
      <c r="J153" s="38">
        <v>930.4</v>
      </c>
      <c r="K153" s="38">
        <v>71.8</v>
      </c>
      <c r="L153" s="40">
        <v>40</v>
      </c>
      <c r="M153" s="41">
        <f t="shared" si="66"/>
        <v>1670993.09</v>
      </c>
      <c r="N153" s="41"/>
      <c r="O153" s="41"/>
      <c r="P153" s="41"/>
      <c r="Q153" s="41">
        <f t="shared" ref="Q153:Q176" si="71">+W153+X153</f>
        <v>126527.94000000002</v>
      </c>
      <c r="R153" s="41">
        <f>+AY153-O153-Q153</f>
        <v>1544465.1500000001</v>
      </c>
      <c r="S153" s="41">
        <v>0</v>
      </c>
      <c r="T153" s="38">
        <v>8823.1422760816895</v>
      </c>
      <c r="U153" s="38">
        <v>1370.2830200640001</v>
      </c>
      <c r="V153" s="39">
        <v>2025</v>
      </c>
      <c r="W153" s="43">
        <v>0</v>
      </c>
      <c r="X153" s="43">
        <f t="shared" si="62"/>
        <v>126527.94000000002</v>
      </c>
      <c r="Y153" s="43" t="e">
        <f>+(J153*11.55+K153*23.1)*12*30+[3]Лист1!$BC$38</f>
        <v>#REF!</v>
      </c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5"/>
      <c r="AS153" s="36"/>
      <c r="AT153" s="36"/>
      <c r="AU153" s="37"/>
      <c r="AV153" s="36"/>
      <c r="AW153" s="36"/>
      <c r="AX153" s="45">
        <f t="shared" si="67"/>
        <v>0</v>
      </c>
      <c r="AY153" s="46">
        <v>1670993.09</v>
      </c>
      <c r="AZ153" s="46"/>
      <c r="BA153" s="46"/>
      <c r="BB153" s="46">
        <v>959676.47</v>
      </c>
      <c r="BC153" s="46"/>
      <c r="BD153" s="46"/>
      <c r="BE153" s="45"/>
      <c r="BF153" s="45">
        <v>0</v>
      </c>
      <c r="BG153" s="46"/>
      <c r="BH153" s="46"/>
      <c r="BI153" s="46"/>
      <c r="BJ153" s="46"/>
      <c r="BK153" s="46"/>
      <c r="BL153" s="46"/>
      <c r="BM153" s="46"/>
      <c r="BN153" s="46">
        <v>711316.62</v>
      </c>
      <c r="BO153" s="47">
        <f t="shared" si="68"/>
        <v>1</v>
      </c>
      <c r="BP153" s="48">
        <f>+AY153-'Приложение 2'!E153</f>
        <v>0</v>
      </c>
    </row>
    <row r="154" spans="1:68" ht="12.75" customHeight="1" x14ac:dyDescent="0.25">
      <c r="A154" s="36">
        <f t="shared" si="69"/>
        <v>142</v>
      </c>
      <c r="B154" s="36">
        <f t="shared" si="70"/>
        <v>142</v>
      </c>
      <c r="C154" s="37" t="s">
        <v>233</v>
      </c>
      <c r="D154" s="36" t="s">
        <v>243</v>
      </c>
      <c r="E154" s="40">
        <v>1974</v>
      </c>
      <c r="F154" s="39" t="s">
        <v>61</v>
      </c>
      <c r="G154" s="39">
        <v>4</v>
      </c>
      <c r="H154" s="39">
        <v>3</v>
      </c>
      <c r="I154" s="38">
        <v>1380.9</v>
      </c>
      <c r="J154" s="38">
        <v>1261.0999999999999</v>
      </c>
      <c r="K154" s="38">
        <v>0</v>
      </c>
      <c r="L154" s="40">
        <v>43</v>
      </c>
      <c r="M154" s="41">
        <f t="shared" si="66"/>
        <v>1819439.81</v>
      </c>
      <c r="N154" s="41"/>
      <c r="O154" s="41"/>
      <c r="P154" s="41"/>
      <c r="Q154" s="41">
        <f t="shared" si="71"/>
        <v>148570.19099999999</v>
      </c>
      <c r="R154" s="41">
        <f>+AY154-O154-Q154</f>
        <v>1670869.6189999999</v>
      </c>
      <c r="S154" s="41">
        <v>0</v>
      </c>
      <c r="T154" s="38">
        <v>4385.4528894353798</v>
      </c>
      <c r="U154" s="38">
        <v>1372.2830200640001</v>
      </c>
      <c r="V154" s="39">
        <v>2025</v>
      </c>
      <c r="W154" s="43">
        <v>0</v>
      </c>
      <c r="X154" s="43">
        <f t="shared" si="62"/>
        <v>148570.19099999999</v>
      </c>
      <c r="Y154" s="43" t="e">
        <f>+(J154*11.55+K154*23.1)*12*30+[3]Лист1!$BC$39</f>
        <v>#REF!</v>
      </c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5"/>
      <c r="AS154" s="36"/>
      <c r="AT154" s="36"/>
      <c r="AU154" s="37"/>
      <c r="AV154" s="36"/>
      <c r="AW154" s="36"/>
      <c r="AX154" s="45">
        <f t="shared" si="67"/>
        <v>0</v>
      </c>
      <c r="AY154" s="46">
        <v>1819439.81</v>
      </c>
      <c r="AZ154" s="46"/>
      <c r="BA154" s="46"/>
      <c r="BB154" s="46">
        <v>1437441.8</v>
      </c>
      <c r="BC154" s="46"/>
      <c r="BD154" s="46"/>
      <c r="BE154" s="45"/>
      <c r="BF154" s="45">
        <v>0</v>
      </c>
      <c r="BG154" s="46"/>
      <c r="BH154" s="46"/>
      <c r="BI154" s="46"/>
      <c r="BJ154" s="46"/>
      <c r="BK154" s="46"/>
      <c r="BL154" s="46"/>
      <c r="BM154" s="46"/>
      <c r="BN154" s="46">
        <v>381998.01</v>
      </c>
      <c r="BO154" s="47">
        <f t="shared" si="68"/>
        <v>1</v>
      </c>
      <c r="BP154" s="48">
        <f>+AY154-'Приложение 2'!E154</f>
        <v>0</v>
      </c>
    </row>
    <row r="155" spans="1:68" ht="12.75" customHeight="1" x14ac:dyDescent="0.25">
      <c r="A155" s="36">
        <f t="shared" si="69"/>
        <v>143</v>
      </c>
      <c r="B155" s="36">
        <f t="shared" si="70"/>
        <v>143</v>
      </c>
      <c r="C155" s="37" t="s">
        <v>233</v>
      </c>
      <c r="D155" s="36" t="s">
        <v>244</v>
      </c>
      <c r="E155" s="38" t="s">
        <v>132</v>
      </c>
      <c r="F155" s="39" t="s">
        <v>61</v>
      </c>
      <c r="G155" s="39">
        <v>9</v>
      </c>
      <c r="H155" s="39">
        <v>3</v>
      </c>
      <c r="I155" s="38">
        <v>7292.6</v>
      </c>
      <c r="J155" s="38">
        <v>7292.6</v>
      </c>
      <c r="K155" s="38">
        <v>0</v>
      </c>
      <c r="L155" s="40">
        <v>273</v>
      </c>
      <c r="M155" s="41">
        <f t="shared" si="66"/>
        <v>10774080</v>
      </c>
      <c r="N155" s="41"/>
      <c r="O155" s="41">
        <v>0</v>
      </c>
      <c r="P155" s="41">
        <v>0</v>
      </c>
      <c r="Q155" s="41">
        <f t="shared" si="71"/>
        <v>7188036.1720000003</v>
      </c>
      <c r="R155" s="41">
        <f>+AY155-O155-Q155</f>
        <v>3586043.8279999997</v>
      </c>
      <c r="S155" s="41">
        <v>0</v>
      </c>
      <c r="T155" s="38">
        <v>1650.63</v>
      </c>
      <c r="U155" s="38">
        <v>1757.01</v>
      </c>
      <c r="V155" s="39">
        <v>2025</v>
      </c>
      <c r="W155" s="43">
        <v>6046233.79</v>
      </c>
      <c r="X155" s="43">
        <f>+(J155*15.35+K155*26.02)*12*0.85</f>
        <v>1141802.382</v>
      </c>
      <c r="Y155" s="43">
        <f>+(J155*15.35+K155*26.02)*12*30</f>
        <v>40298907.599999994</v>
      </c>
      <c r="Z155" s="43"/>
      <c r="AA155" s="43">
        <f t="shared" ref="AA155:AA164" si="72">SUM(AB155:AP155)</f>
        <v>12813150.003599999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3">
        <v>0</v>
      </c>
      <c r="AI155" s="43">
        <v>12037390.65</v>
      </c>
      <c r="AJ155" s="43">
        <v>0</v>
      </c>
      <c r="AK155" s="43">
        <v>0</v>
      </c>
      <c r="AL155" s="43">
        <v>0</v>
      </c>
      <c r="AM155" s="43">
        <v>0</v>
      </c>
      <c r="AN155" s="43">
        <v>384394.5</v>
      </c>
      <c r="AO155" s="43">
        <v>128131.5</v>
      </c>
      <c r="AP155" s="43">
        <v>263233.35359999997</v>
      </c>
      <c r="AQ155" s="5">
        <f t="shared" ref="AQ155:AQ164" si="73">COUNTIF(AB155:AM155, "&gt;0")</f>
        <v>1</v>
      </c>
      <c r="AS155" s="36">
        <f>+AS150+1</f>
        <v>134</v>
      </c>
      <c r="AT155" s="36">
        <f>+AT150+1</f>
        <v>134</v>
      </c>
      <c r="AU155" s="37" t="s">
        <v>233</v>
      </c>
      <c r="AV155" s="36" t="s">
        <v>244</v>
      </c>
      <c r="AW155" s="36"/>
      <c r="AX155" s="45">
        <f t="shared" si="67"/>
        <v>0</v>
      </c>
      <c r="AY155" s="46">
        <v>10774080</v>
      </c>
      <c r="AZ155" s="46"/>
      <c r="BA155" s="46"/>
      <c r="BB155" s="46"/>
      <c r="BC155" s="46"/>
      <c r="BD155" s="46"/>
      <c r="BE155" s="45"/>
      <c r="BF155" s="45">
        <v>0</v>
      </c>
      <c r="BG155" s="46">
        <v>10121774.10048</v>
      </c>
      <c r="BH155" s="46"/>
      <c r="BI155" s="46"/>
      <c r="BJ155" s="46"/>
      <c r="BK155" s="46"/>
      <c r="BL155" s="46">
        <v>323222.40000000002</v>
      </c>
      <c r="BM155" s="46">
        <v>107740.8</v>
      </c>
      <c r="BN155" s="46">
        <v>221342.69951999999</v>
      </c>
      <c r="BO155" s="47">
        <f t="shared" si="68"/>
        <v>1</v>
      </c>
      <c r="BP155" s="48">
        <f>+AY155-'Приложение 2'!E155</f>
        <v>0</v>
      </c>
    </row>
    <row r="156" spans="1:68" ht="12.75" customHeight="1" x14ac:dyDescent="0.25">
      <c r="A156" s="36">
        <f t="shared" si="69"/>
        <v>144</v>
      </c>
      <c r="B156" s="36">
        <f t="shared" si="70"/>
        <v>144</v>
      </c>
      <c r="C156" s="37" t="s">
        <v>245</v>
      </c>
      <c r="D156" s="36" t="s">
        <v>246</v>
      </c>
      <c r="E156" s="38" t="s">
        <v>178</v>
      </c>
      <c r="F156" s="39" t="s">
        <v>61</v>
      </c>
      <c r="G156" s="39">
        <v>4</v>
      </c>
      <c r="H156" s="39">
        <v>6</v>
      </c>
      <c r="I156" s="38">
        <v>3691.8</v>
      </c>
      <c r="J156" s="38">
        <v>3283.1</v>
      </c>
      <c r="K156" s="38">
        <v>408.7</v>
      </c>
      <c r="L156" s="40">
        <v>166</v>
      </c>
      <c r="M156" s="41">
        <f t="shared" si="66"/>
        <v>54158447.569999993</v>
      </c>
      <c r="N156" s="41"/>
      <c r="O156" s="41">
        <v>5049492.2</v>
      </c>
      <c r="P156" s="41">
        <v>0</v>
      </c>
      <c r="Q156" s="41">
        <f t="shared" si="71"/>
        <v>2632352.125</v>
      </c>
      <c r="R156" s="41">
        <f>IF(Y156&gt;0, Y156, 0)</f>
        <v>17049879</v>
      </c>
      <c r="S156" s="41">
        <f>IF(Y156&gt;0, AY156-O156-P156-Q156-R156, 0)</f>
        <v>29426724.244999997</v>
      </c>
      <c r="T156" s="38">
        <v>12851.59</v>
      </c>
      <c r="U156" s="38">
        <v>14669.93</v>
      </c>
      <c r="V156" s="39">
        <v>2025</v>
      </c>
      <c r="W156" s="43">
        <v>2149272.2200000002</v>
      </c>
      <c r="X156" s="43">
        <f>+(J156*11.55+K156*23.1)*12*0.85</f>
        <v>483079.90500000003</v>
      </c>
      <c r="Y156" s="43">
        <f>+(J156*11.55+K156*23.1)*12*30</f>
        <v>17049879</v>
      </c>
      <c r="Z156" s="43"/>
      <c r="AA156" s="43">
        <f t="shared" si="72"/>
        <v>54158447.566824615</v>
      </c>
      <c r="AB156" s="43">
        <v>12558076.359999999</v>
      </c>
      <c r="AC156" s="43">
        <v>0</v>
      </c>
      <c r="AD156" s="43">
        <v>5924802.5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15731832.300000001</v>
      </c>
      <c r="AM156" s="43">
        <v>13230807.060000001</v>
      </c>
      <c r="AN156" s="43">
        <v>5133807.4809999997</v>
      </c>
      <c r="AO156" s="43">
        <v>541584.47569999995</v>
      </c>
      <c r="AP156" s="43">
        <v>1037537.3901246201</v>
      </c>
      <c r="AQ156" s="5">
        <f t="shared" si="73"/>
        <v>4</v>
      </c>
      <c r="AS156" s="36">
        <f>+AS155+1</f>
        <v>135</v>
      </c>
      <c r="AT156" s="36">
        <f>+AT155+1</f>
        <v>135</v>
      </c>
      <c r="AU156" s="37" t="s">
        <v>245</v>
      </c>
      <c r="AV156" s="36" t="s">
        <v>246</v>
      </c>
      <c r="AW156" s="36"/>
      <c r="AX156" s="45">
        <f t="shared" si="67"/>
        <v>0</v>
      </c>
      <c r="AY156" s="46">
        <v>54158447.57</v>
      </c>
      <c r="AZ156" s="46">
        <v>12558076.359999999</v>
      </c>
      <c r="BA156" s="46"/>
      <c r="BB156" s="46">
        <v>5924802.5</v>
      </c>
      <c r="BC156" s="46"/>
      <c r="BD156" s="46"/>
      <c r="BE156" s="45"/>
      <c r="BF156" s="45">
        <v>0</v>
      </c>
      <c r="BG156" s="46"/>
      <c r="BH156" s="46"/>
      <c r="BI156" s="46"/>
      <c r="BJ156" s="46">
        <v>15731832.300000001</v>
      </c>
      <c r="BK156" s="46">
        <v>13230807.060000001</v>
      </c>
      <c r="BL156" s="46">
        <v>5133807.4800000004</v>
      </c>
      <c r="BM156" s="46">
        <v>541584.48</v>
      </c>
      <c r="BN156" s="46">
        <v>1037537.39</v>
      </c>
      <c r="BO156" s="47">
        <f t="shared" si="68"/>
        <v>4</v>
      </c>
      <c r="BP156" s="48">
        <f>+AY156-'Приложение 2'!E156</f>
        <v>0</v>
      </c>
    </row>
    <row r="157" spans="1:68" ht="12.75" customHeight="1" x14ac:dyDescent="0.25">
      <c r="A157" s="36">
        <f t="shared" si="69"/>
        <v>145</v>
      </c>
      <c r="B157" s="36">
        <f t="shared" si="70"/>
        <v>145</v>
      </c>
      <c r="C157" s="37" t="s">
        <v>245</v>
      </c>
      <c r="D157" s="36" t="s">
        <v>247</v>
      </c>
      <c r="E157" s="38" t="s">
        <v>206</v>
      </c>
      <c r="F157" s="39" t="s">
        <v>61</v>
      </c>
      <c r="G157" s="39">
        <v>9</v>
      </c>
      <c r="H157" s="39">
        <v>1</v>
      </c>
      <c r="I157" s="38">
        <v>1882.91</v>
      </c>
      <c r="J157" s="38">
        <v>1882.91</v>
      </c>
      <c r="K157" s="38">
        <v>0</v>
      </c>
      <c r="L157" s="40">
        <v>77</v>
      </c>
      <c r="M157" s="41">
        <f t="shared" si="66"/>
        <v>31800918.890000001</v>
      </c>
      <c r="N157" s="41"/>
      <c r="O157" s="41">
        <v>3035455.74</v>
      </c>
      <c r="P157" s="41">
        <v>0</v>
      </c>
      <c r="Q157" s="41">
        <f t="shared" si="71"/>
        <v>867826.28869999992</v>
      </c>
      <c r="R157" s="41">
        <f>IF(Y157&gt;0, Y157, 0)</f>
        <v>10404960.66</v>
      </c>
      <c r="S157" s="41">
        <f>IF(Y157&gt;0, AY157-O157-P157-Q157-R157, 0)</f>
        <v>17492676.201299999</v>
      </c>
      <c r="T157" s="38">
        <v>14709.75</v>
      </c>
      <c r="U157" s="38">
        <v>16889.240000000002</v>
      </c>
      <c r="V157" s="39">
        <v>2025</v>
      </c>
      <c r="W157" s="43">
        <v>573019.06999999995</v>
      </c>
      <c r="X157" s="43">
        <f>+(J157*15.35+K157*26.02)*12*0.85</f>
        <v>294807.21869999997</v>
      </c>
      <c r="Y157" s="43">
        <f>+(J157*15.35+K157*26.02)*12*30</f>
        <v>10404960.66</v>
      </c>
      <c r="Z157" s="43"/>
      <c r="AA157" s="43">
        <f t="shared" si="72"/>
        <v>31800918.889078941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21930019.120000001</v>
      </c>
      <c r="AM157" s="43">
        <v>5767118.3899999997</v>
      </c>
      <c r="AN157" s="43">
        <v>3180091.889</v>
      </c>
      <c r="AO157" s="43">
        <v>318009.18890000001</v>
      </c>
      <c r="AP157" s="43">
        <v>605680.30117893999</v>
      </c>
      <c r="AQ157" s="5">
        <f t="shared" si="73"/>
        <v>2</v>
      </c>
      <c r="AS157" s="36" t="e">
        <f>+#REF!+1</f>
        <v>#REF!</v>
      </c>
      <c r="AT157" s="36" t="e">
        <f>+#REF!+1</f>
        <v>#REF!</v>
      </c>
      <c r="AU157" s="37" t="s">
        <v>245</v>
      </c>
      <c r="AV157" s="37" t="s">
        <v>247</v>
      </c>
      <c r="AW157" s="37"/>
      <c r="AX157" s="45">
        <f t="shared" si="67"/>
        <v>0</v>
      </c>
      <c r="AY157" s="46">
        <v>31800918.890000001</v>
      </c>
      <c r="AZ157" s="46"/>
      <c r="BA157" s="46"/>
      <c r="BB157" s="46"/>
      <c r="BC157" s="46"/>
      <c r="BD157" s="46"/>
      <c r="BE157" s="45"/>
      <c r="BF157" s="45">
        <v>0</v>
      </c>
      <c r="BG157" s="46"/>
      <c r="BH157" s="46"/>
      <c r="BI157" s="46"/>
      <c r="BJ157" s="46">
        <v>21930019.120000001</v>
      </c>
      <c r="BK157" s="46">
        <v>5767118.3899999997</v>
      </c>
      <c r="BL157" s="46">
        <v>3180091.89</v>
      </c>
      <c r="BM157" s="46">
        <v>318009.19</v>
      </c>
      <c r="BN157" s="46">
        <v>605680.30000000005</v>
      </c>
      <c r="BO157" s="47">
        <f t="shared" si="68"/>
        <v>2</v>
      </c>
      <c r="BP157" s="48">
        <f>+AY157-'Приложение 2'!E157</f>
        <v>0</v>
      </c>
    </row>
    <row r="158" spans="1:68" ht="12.75" customHeight="1" x14ac:dyDescent="0.25">
      <c r="A158" s="36">
        <f t="shared" si="69"/>
        <v>146</v>
      </c>
      <c r="B158" s="36">
        <f t="shared" si="70"/>
        <v>146</v>
      </c>
      <c r="C158" s="37" t="s">
        <v>245</v>
      </c>
      <c r="D158" s="36" t="s">
        <v>248</v>
      </c>
      <c r="E158" s="38" t="s">
        <v>206</v>
      </c>
      <c r="F158" s="39" t="s">
        <v>61</v>
      </c>
      <c r="G158" s="39">
        <v>9</v>
      </c>
      <c r="H158" s="39">
        <v>1</v>
      </c>
      <c r="I158" s="38">
        <v>1995.96</v>
      </c>
      <c r="J158" s="38">
        <v>1951.96</v>
      </c>
      <c r="K158" s="38">
        <v>44</v>
      </c>
      <c r="L158" s="40">
        <v>70</v>
      </c>
      <c r="M158" s="41" t="e">
        <f t="shared" si="66"/>
        <v>#REF!</v>
      </c>
      <c r="N158" s="41"/>
      <c r="O158" s="41">
        <v>7181023.2999999998</v>
      </c>
      <c r="P158" s="41">
        <v>0</v>
      </c>
      <c r="Q158" s="41">
        <f t="shared" si="71"/>
        <v>317296.1532</v>
      </c>
      <c r="R158" s="41">
        <v>0</v>
      </c>
      <c r="S158" s="41" t="e">
        <f>IF(Y158&gt;0, AY158-O158-P158-Q158-R158, 0)</f>
        <v>#REF!</v>
      </c>
      <c r="T158" s="38">
        <v>21814.45</v>
      </c>
      <c r="U158" s="38">
        <v>25018.73</v>
      </c>
      <c r="V158" s="39">
        <v>2025</v>
      </c>
      <c r="W158" s="43">
        <v>0</v>
      </c>
      <c r="X158" s="43">
        <f>+(J158*15.35+K158*26.02)*12*0.85</f>
        <v>317296.1532</v>
      </c>
      <c r="Y158" s="43" t="e">
        <f>+(J158*15.35+K158*26.02)*12*30+[2]Лист1!$BC$31</f>
        <v>#REF!</v>
      </c>
      <c r="Z158" s="43"/>
      <c r="AA158" s="43">
        <f t="shared" si="72"/>
        <v>49936384.331931196</v>
      </c>
      <c r="AB158" s="43">
        <v>5489080.9699999997</v>
      </c>
      <c r="AC158" s="43">
        <v>3767176.63</v>
      </c>
      <c r="AD158" s="43">
        <v>2855478.34</v>
      </c>
      <c r="AE158" s="43">
        <v>2068949.35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23246698.449999999</v>
      </c>
      <c r="AM158" s="43">
        <v>6113376.4299999997</v>
      </c>
      <c r="AN158" s="43">
        <v>4944112.0787000004</v>
      </c>
      <c r="AO158" s="43">
        <v>499363.84330000001</v>
      </c>
      <c r="AP158" s="43">
        <v>952148.23993120005</v>
      </c>
      <c r="AQ158" s="5">
        <f t="shared" si="73"/>
        <v>6</v>
      </c>
      <c r="AS158" s="36" t="e">
        <f t="shared" ref="AS158:AT164" si="74">+AS157+1</f>
        <v>#REF!</v>
      </c>
      <c r="AT158" s="36" t="e">
        <f t="shared" si="74"/>
        <v>#REF!</v>
      </c>
      <c r="AU158" s="37" t="s">
        <v>245</v>
      </c>
      <c r="AV158" s="36" t="s">
        <v>248</v>
      </c>
      <c r="AW158" s="36"/>
      <c r="AX158" s="45" t="e">
        <f t="shared" si="67"/>
        <v>#REF!</v>
      </c>
      <c r="AY158" s="46">
        <v>49936384.329999998</v>
      </c>
      <c r="AZ158" s="46">
        <v>5489080.9699999997</v>
      </c>
      <c r="BA158" s="46">
        <v>3767176.63</v>
      </c>
      <c r="BB158" s="46">
        <v>2855478.34</v>
      </c>
      <c r="BC158" s="46">
        <v>2068949.35</v>
      </c>
      <c r="BD158" s="46"/>
      <c r="BE158" s="45"/>
      <c r="BF158" s="45">
        <v>0</v>
      </c>
      <c r="BG158" s="46"/>
      <c r="BH158" s="46"/>
      <c r="BI158" s="46"/>
      <c r="BJ158" s="46">
        <v>23246698.449999999</v>
      </c>
      <c r="BK158" s="46">
        <v>6113376.4299999997</v>
      </c>
      <c r="BL158" s="46">
        <v>4944112.08</v>
      </c>
      <c r="BM158" s="46">
        <v>499363.84000000003</v>
      </c>
      <c r="BN158" s="46">
        <v>952148.24</v>
      </c>
      <c r="BO158" s="47">
        <f t="shared" si="68"/>
        <v>6</v>
      </c>
      <c r="BP158" s="48">
        <f>+AY158-'Приложение 2'!E158</f>
        <v>0</v>
      </c>
    </row>
    <row r="159" spans="1:68" ht="12.75" customHeight="1" x14ac:dyDescent="0.25">
      <c r="A159" s="36">
        <f t="shared" si="69"/>
        <v>147</v>
      </c>
      <c r="B159" s="36">
        <f t="shared" si="70"/>
        <v>147</v>
      </c>
      <c r="C159" s="37" t="s">
        <v>245</v>
      </c>
      <c r="D159" s="36" t="s">
        <v>249</v>
      </c>
      <c r="E159" s="38" t="s">
        <v>141</v>
      </c>
      <c r="F159" s="39" t="s">
        <v>61</v>
      </c>
      <c r="G159" s="39">
        <v>9</v>
      </c>
      <c r="H159" s="39">
        <v>1</v>
      </c>
      <c r="I159" s="38">
        <v>1988.05</v>
      </c>
      <c r="J159" s="38">
        <v>1988.05</v>
      </c>
      <c r="K159" s="38">
        <v>0</v>
      </c>
      <c r="L159" s="40">
        <v>92</v>
      </c>
      <c r="M159" s="41" t="e">
        <f t="shared" si="66"/>
        <v>#REF!</v>
      </c>
      <c r="N159" s="41"/>
      <c r="O159" s="41">
        <v>7153255.1500000004</v>
      </c>
      <c r="P159" s="41">
        <v>0</v>
      </c>
      <c r="Q159" s="41">
        <f t="shared" si="71"/>
        <v>311268.98849999992</v>
      </c>
      <c r="R159" s="41" t="e">
        <f>IF(Y159&gt;0, Y159, 0)-8493373.57</f>
        <v>#REF!</v>
      </c>
      <c r="S159" s="41" t="e">
        <f>IF(Y159&gt;0, AY159-O159-P159-Q159-R159, 0)</f>
        <v>#REF!</v>
      </c>
      <c r="T159" s="38">
        <v>21814.45</v>
      </c>
      <c r="U159" s="38">
        <v>25018.73</v>
      </c>
      <c r="V159" s="39">
        <v>2025</v>
      </c>
      <c r="W159" s="43">
        <v>0</v>
      </c>
      <c r="X159" s="43">
        <f>+(J159*15.35+K159*26.02)*12*0.85</f>
        <v>311268.98849999992</v>
      </c>
      <c r="Y159" s="43" t="e">
        <f>+(J159*15.35+K159*26.02)*12*30+[2]Лист1!$BC$32</f>
        <v>#REF!</v>
      </c>
      <c r="Z159" s="43"/>
      <c r="AA159" s="43">
        <f t="shared" si="72"/>
        <v>49738486.1588315</v>
      </c>
      <c r="AB159" s="43">
        <v>5467327.71</v>
      </c>
      <c r="AC159" s="43">
        <v>3752247.29</v>
      </c>
      <c r="AD159" s="43">
        <v>2844162.06</v>
      </c>
      <c r="AE159" s="43">
        <v>2060750.09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23154571.66</v>
      </c>
      <c r="AM159" s="43">
        <v>6089149.0800000001</v>
      </c>
      <c r="AN159" s="43">
        <v>4924518.5357999997</v>
      </c>
      <c r="AO159" s="43">
        <v>497384.86170000001</v>
      </c>
      <c r="AP159" s="43">
        <v>948374.87133150001</v>
      </c>
      <c r="AQ159" s="5">
        <f t="shared" si="73"/>
        <v>6</v>
      </c>
      <c r="AS159" s="36" t="e">
        <f t="shared" si="74"/>
        <v>#REF!</v>
      </c>
      <c r="AT159" s="36" t="e">
        <f t="shared" si="74"/>
        <v>#REF!</v>
      </c>
      <c r="AU159" s="37" t="s">
        <v>245</v>
      </c>
      <c r="AV159" s="36" t="s">
        <v>249</v>
      </c>
      <c r="AW159" s="36"/>
      <c r="AX159" s="45" t="e">
        <f t="shared" si="67"/>
        <v>#REF!</v>
      </c>
      <c r="AY159" s="46">
        <v>49738486.159999996</v>
      </c>
      <c r="AZ159" s="46">
        <v>5467327.71</v>
      </c>
      <c r="BA159" s="46">
        <v>3752247.29</v>
      </c>
      <c r="BB159" s="46">
        <v>2844162.06</v>
      </c>
      <c r="BC159" s="46">
        <v>2060750.09</v>
      </c>
      <c r="BD159" s="46"/>
      <c r="BE159" s="45"/>
      <c r="BF159" s="45">
        <v>0</v>
      </c>
      <c r="BG159" s="46"/>
      <c r="BH159" s="46"/>
      <c r="BI159" s="46"/>
      <c r="BJ159" s="46">
        <v>23154571.66</v>
      </c>
      <c r="BK159" s="46">
        <v>6089149.0800000001</v>
      </c>
      <c r="BL159" s="46">
        <v>4924518.54</v>
      </c>
      <c r="BM159" s="46">
        <v>497384.86</v>
      </c>
      <c r="BN159" s="46">
        <v>948374.87</v>
      </c>
      <c r="BO159" s="47">
        <f t="shared" si="68"/>
        <v>6</v>
      </c>
      <c r="BP159" s="48">
        <f>+AY159-'Приложение 2'!E159</f>
        <v>0</v>
      </c>
    </row>
    <row r="160" spans="1:68" ht="12.75" customHeight="1" x14ac:dyDescent="0.25">
      <c r="A160" s="36">
        <f t="shared" si="69"/>
        <v>148</v>
      </c>
      <c r="B160" s="36">
        <f t="shared" si="70"/>
        <v>148</v>
      </c>
      <c r="C160" s="37" t="s">
        <v>245</v>
      </c>
      <c r="D160" s="36" t="s">
        <v>250</v>
      </c>
      <c r="E160" s="38" t="s">
        <v>137</v>
      </c>
      <c r="F160" s="39" t="s">
        <v>61</v>
      </c>
      <c r="G160" s="39">
        <v>4</v>
      </c>
      <c r="H160" s="39">
        <v>2</v>
      </c>
      <c r="I160" s="38">
        <v>1409.7</v>
      </c>
      <c r="J160" s="38">
        <v>1248.2</v>
      </c>
      <c r="K160" s="38">
        <v>80.899999999999906</v>
      </c>
      <c r="L160" s="40">
        <v>51</v>
      </c>
      <c r="M160" s="41">
        <f t="shared" si="66"/>
        <v>2288670.33</v>
      </c>
      <c r="N160" s="41"/>
      <c r="O160" s="41">
        <v>0</v>
      </c>
      <c r="P160" s="41">
        <v>0</v>
      </c>
      <c r="Q160" s="41">
        <f t="shared" si="71"/>
        <v>166112.09999999998</v>
      </c>
      <c r="R160" s="41">
        <f>+AY160-O160-Q160</f>
        <v>2122558.23</v>
      </c>
      <c r="S160" s="41">
        <v>0</v>
      </c>
      <c r="T160" s="38">
        <v>1499.76</v>
      </c>
      <c r="U160" s="38">
        <v>1721.97</v>
      </c>
      <c r="V160" s="39">
        <v>2025</v>
      </c>
      <c r="W160" s="43">
        <v>0</v>
      </c>
      <c r="X160" s="43">
        <f>+(J160*11.55+K160*23.1)*12*0.85</f>
        <v>166112.09999999998</v>
      </c>
      <c r="Y160" s="43" t="e">
        <f>+(J160*11.55+K160*23.1)*12*30+[2]Лист1!$BC$33</f>
        <v>#REF!</v>
      </c>
      <c r="Z160" s="43"/>
      <c r="AA160" s="43">
        <f t="shared" si="72"/>
        <v>2288670.33140518</v>
      </c>
      <c r="AB160" s="43">
        <v>0</v>
      </c>
      <c r="AC160" s="43">
        <v>1993326.58</v>
      </c>
      <c r="AD160" s="43">
        <v>0</v>
      </c>
      <c r="AE160" s="43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3">
        <v>228867.033</v>
      </c>
      <c r="AO160" s="43">
        <v>22886.703300000001</v>
      </c>
      <c r="AP160" s="43">
        <v>43590.015105179998</v>
      </c>
      <c r="AQ160" s="5">
        <f t="shared" si="73"/>
        <v>1</v>
      </c>
      <c r="AS160" s="36" t="e">
        <f t="shared" si="74"/>
        <v>#REF!</v>
      </c>
      <c r="AT160" s="36" t="e">
        <f t="shared" si="74"/>
        <v>#REF!</v>
      </c>
      <c r="AU160" s="37" t="s">
        <v>245</v>
      </c>
      <c r="AV160" s="36" t="s">
        <v>250</v>
      </c>
      <c r="AW160" s="36"/>
      <c r="AX160" s="45">
        <f t="shared" si="67"/>
        <v>0</v>
      </c>
      <c r="AY160" s="46">
        <v>2288670.33</v>
      </c>
      <c r="AZ160" s="46"/>
      <c r="BA160" s="46">
        <v>1993326.58</v>
      </c>
      <c r="BB160" s="46"/>
      <c r="BC160" s="46"/>
      <c r="BD160" s="46"/>
      <c r="BE160" s="45"/>
      <c r="BF160" s="45">
        <v>0</v>
      </c>
      <c r="BG160" s="46"/>
      <c r="BH160" s="46"/>
      <c r="BI160" s="46"/>
      <c r="BJ160" s="46"/>
      <c r="BK160" s="46"/>
      <c r="BL160" s="46">
        <v>228867.03</v>
      </c>
      <c r="BM160" s="46">
        <v>22886.7</v>
      </c>
      <c r="BN160" s="46">
        <v>43590.02</v>
      </c>
      <c r="BO160" s="47">
        <f t="shared" si="68"/>
        <v>1</v>
      </c>
      <c r="BP160" s="48">
        <f>+AY160-'Приложение 2'!E160</f>
        <v>0</v>
      </c>
    </row>
    <row r="161" spans="1:68" ht="12.75" customHeight="1" x14ac:dyDescent="0.25">
      <c r="A161" s="36">
        <f t="shared" si="69"/>
        <v>149</v>
      </c>
      <c r="B161" s="36">
        <f t="shared" si="70"/>
        <v>149</v>
      </c>
      <c r="C161" s="37" t="s">
        <v>245</v>
      </c>
      <c r="D161" s="36" t="s">
        <v>251</v>
      </c>
      <c r="E161" s="38" t="s">
        <v>141</v>
      </c>
      <c r="F161" s="39" t="s">
        <v>61</v>
      </c>
      <c r="G161" s="39">
        <v>5</v>
      </c>
      <c r="H161" s="39">
        <v>6</v>
      </c>
      <c r="I161" s="38">
        <v>5494.57</v>
      </c>
      <c r="J161" s="38">
        <v>4425.17</v>
      </c>
      <c r="K161" s="38">
        <v>1069.4000000000001</v>
      </c>
      <c r="L161" s="40">
        <v>214</v>
      </c>
      <c r="M161" s="41">
        <f t="shared" si="66"/>
        <v>128421177.98999999</v>
      </c>
      <c r="N161" s="41"/>
      <c r="O161" s="41">
        <v>14167017.939999999</v>
      </c>
      <c r="P161" s="41">
        <v>0</v>
      </c>
      <c r="Q161" s="41">
        <f t="shared" si="71"/>
        <v>4013068.9956999999</v>
      </c>
      <c r="R161" s="41">
        <f>IF(Y161&gt;0, Y161, 0)</f>
        <v>27292987.260000002</v>
      </c>
      <c r="S161" s="41">
        <f>IF(Y161&gt;0, AY161-O161-P161-Q161-R161, 0)</f>
        <v>82948103.79429999</v>
      </c>
      <c r="T161" s="38">
        <v>20459.97</v>
      </c>
      <c r="U161" s="38">
        <v>23372.38</v>
      </c>
      <c r="V161" s="39">
        <v>2025</v>
      </c>
      <c r="W161" s="43">
        <v>3239767.69</v>
      </c>
      <c r="X161" s="43">
        <f>+(J161*11.55+K161*23.1)*12*0.85</f>
        <v>773301.30570000003</v>
      </c>
      <c r="Y161" s="43">
        <f>+(J161*11.55+K161*23.1)*12*30</f>
        <v>27292987.260000002</v>
      </c>
      <c r="Z161" s="43"/>
      <c r="AA161" s="43">
        <f t="shared" si="72"/>
        <v>128421177.98634638</v>
      </c>
      <c r="AB161" s="43">
        <v>18690402.960000001</v>
      </c>
      <c r="AC161" s="43">
        <v>0</v>
      </c>
      <c r="AD161" s="43">
        <v>8817986.3699999992</v>
      </c>
      <c r="AE161" s="43">
        <v>6642073.8399999999</v>
      </c>
      <c r="AF161" s="43">
        <v>0</v>
      </c>
      <c r="AG161" s="43">
        <v>0</v>
      </c>
      <c r="AH161" s="43">
        <v>0</v>
      </c>
      <c r="AI161" s="43">
        <v>0</v>
      </c>
      <c r="AJ161" s="43">
        <v>35162650.719999999</v>
      </c>
      <c r="AK161" s="43">
        <v>0</v>
      </c>
      <c r="AL161" s="43">
        <v>23413958.98</v>
      </c>
      <c r="AM161" s="43">
        <v>19691639.739999998</v>
      </c>
      <c r="AN161" s="43">
        <v>12259884.0386</v>
      </c>
      <c r="AO161" s="43">
        <v>1284211.7797000001</v>
      </c>
      <c r="AP161" s="43">
        <v>2458369.5580463801</v>
      </c>
      <c r="AQ161" s="5">
        <f t="shared" si="73"/>
        <v>6</v>
      </c>
      <c r="AS161" s="36" t="e">
        <f t="shared" si="74"/>
        <v>#REF!</v>
      </c>
      <c r="AT161" s="36" t="e">
        <f t="shared" si="74"/>
        <v>#REF!</v>
      </c>
      <c r="AU161" s="37" t="s">
        <v>245</v>
      </c>
      <c r="AV161" s="36" t="s">
        <v>251</v>
      </c>
      <c r="AW161" s="36"/>
      <c r="AX161" s="45">
        <f t="shared" si="67"/>
        <v>0</v>
      </c>
      <c r="AY161" s="46">
        <v>128421177.98999999</v>
      </c>
      <c r="AZ161" s="46">
        <v>18690402.960000001</v>
      </c>
      <c r="BA161" s="46"/>
      <c r="BB161" s="46">
        <v>8817986.3699999992</v>
      </c>
      <c r="BC161" s="46">
        <v>6642073.8399999999</v>
      </c>
      <c r="BD161" s="46"/>
      <c r="BE161" s="45"/>
      <c r="BF161" s="45">
        <v>0</v>
      </c>
      <c r="BG161" s="46"/>
      <c r="BH161" s="46">
        <v>35162650.719999999</v>
      </c>
      <c r="BI161" s="46"/>
      <c r="BJ161" s="46">
        <v>23413958.98</v>
      </c>
      <c r="BK161" s="46">
        <v>19691639.739999998</v>
      </c>
      <c r="BL161" s="46">
        <v>12259884.039999999</v>
      </c>
      <c r="BM161" s="46">
        <v>1284211.78</v>
      </c>
      <c r="BN161" s="46">
        <v>2458369.56</v>
      </c>
      <c r="BO161" s="47">
        <f t="shared" si="68"/>
        <v>6</v>
      </c>
      <c r="BP161" s="48">
        <f>+AY161-'Приложение 2'!E161</f>
        <v>0</v>
      </c>
    </row>
    <row r="162" spans="1:68" ht="13.5" customHeight="1" x14ac:dyDescent="0.25">
      <c r="A162" s="36">
        <f t="shared" si="69"/>
        <v>150</v>
      </c>
      <c r="B162" s="36">
        <f t="shared" si="70"/>
        <v>150</v>
      </c>
      <c r="C162" s="37" t="s">
        <v>245</v>
      </c>
      <c r="D162" s="36" t="s">
        <v>252</v>
      </c>
      <c r="E162" s="38" t="s">
        <v>117</v>
      </c>
      <c r="F162" s="39" t="s">
        <v>61</v>
      </c>
      <c r="G162" s="39">
        <v>9</v>
      </c>
      <c r="H162" s="39">
        <v>1</v>
      </c>
      <c r="I162" s="38">
        <v>1996.8</v>
      </c>
      <c r="J162" s="38">
        <v>1892.9</v>
      </c>
      <c r="K162" s="38">
        <v>103.9</v>
      </c>
      <c r="L162" s="40">
        <v>75</v>
      </c>
      <c r="M162" s="41">
        <f t="shared" si="66"/>
        <v>3591360</v>
      </c>
      <c r="N162" s="41"/>
      <c r="O162" s="41">
        <v>0</v>
      </c>
      <c r="P162" s="41">
        <v>0</v>
      </c>
      <c r="Q162" s="41">
        <f t="shared" si="71"/>
        <v>323946.82859999995</v>
      </c>
      <c r="R162" s="41">
        <f>+AY162-O162-Q162</f>
        <v>3267413.1713999999</v>
      </c>
      <c r="S162" s="41">
        <v>0</v>
      </c>
      <c r="T162" s="38">
        <v>2009.45</v>
      </c>
      <c r="U162" s="38">
        <v>2138.9499999999998</v>
      </c>
      <c r="V162" s="39">
        <v>2025</v>
      </c>
      <c r="W162" s="43">
        <v>0</v>
      </c>
      <c r="X162" s="43">
        <f>+(J162*15.35+K162*26.02)*12*0.85</f>
        <v>323946.82859999995</v>
      </c>
      <c r="Y162" s="43" t="e">
        <f>+(J162*15.35+K162*26.02)*12*30+[4]Лист1!$BC$51</f>
        <v>#REF!</v>
      </c>
      <c r="Z162" s="43"/>
      <c r="AA162" s="43">
        <f t="shared" si="72"/>
        <v>4271050.0011999998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>
        <v>0</v>
      </c>
      <c r="AH162" s="43">
        <v>0</v>
      </c>
      <c r="AI162" s="43">
        <v>4012463.55</v>
      </c>
      <c r="AJ162" s="43">
        <v>0</v>
      </c>
      <c r="AK162" s="43">
        <v>0</v>
      </c>
      <c r="AL162" s="43">
        <v>0</v>
      </c>
      <c r="AM162" s="43">
        <v>0</v>
      </c>
      <c r="AN162" s="43">
        <v>128131.5</v>
      </c>
      <c r="AO162" s="43">
        <v>42710.5</v>
      </c>
      <c r="AP162" s="43">
        <v>87744.451199999996</v>
      </c>
      <c r="AQ162" s="5">
        <f t="shared" si="73"/>
        <v>1</v>
      </c>
      <c r="AS162" s="36" t="e">
        <f t="shared" si="74"/>
        <v>#REF!</v>
      </c>
      <c r="AT162" s="36" t="e">
        <f t="shared" si="74"/>
        <v>#REF!</v>
      </c>
      <c r="AU162" s="37" t="s">
        <v>245</v>
      </c>
      <c r="AV162" s="36" t="s">
        <v>252</v>
      </c>
      <c r="AW162" s="36"/>
      <c r="AX162" s="45">
        <f t="shared" si="67"/>
        <v>0</v>
      </c>
      <c r="AY162" s="46">
        <v>3591360</v>
      </c>
      <c r="AZ162" s="46"/>
      <c r="BA162" s="46"/>
      <c r="BB162" s="46"/>
      <c r="BC162" s="46"/>
      <c r="BD162" s="46"/>
      <c r="BE162" s="45"/>
      <c r="BF162" s="45">
        <v>0</v>
      </c>
      <c r="BG162" s="46">
        <v>3373924.70016</v>
      </c>
      <c r="BH162" s="46"/>
      <c r="BI162" s="46"/>
      <c r="BJ162" s="46"/>
      <c r="BK162" s="46"/>
      <c r="BL162" s="46">
        <v>107740.8</v>
      </c>
      <c r="BM162" s="46">
        <v>35913.599999999999</v>
      </c>
      <c r="BN162" s="46">
        <v>73780.899839999998</v>
      </c>
      <c r="BO162" s="47">
        <f t="shared" si="68"/>
        <v>1</v>
      </c>
      <c r="BP162" s="48">
        <f>+AY162-'Приложение 2'!E162</f>
        <v>0</v>
      </c>
    </row>
    <row r="163" spans="1:68" ht="12.75" customHeight="1" x14ac:dyDescent="0.25">
      <c r="A163" s="36">
        <f t="shared" si="69"/>
        <v>151</v>
      </c>
      <c r="B163" s="36">
        <f t="shared" si="70"/>
        <v>151</v>
      </c>
      <c r="C163" s="37" t="s">
        <v>245</v>
      </c>
      <c r="D163" s="36" t="s">
        <v>253</v>
      </c>
      <c r="E163" s="38" t="s">
        <v>117</v>
      </c>
      <c r="F163" s="39" t="s">
        <v>61</v>
      </c>
      <c r="G163" s="39">
        <v>9</v>
      </c>
      <c r="H163" s="39">
        <v>1</v>
      </c>
      <c r="I163" s="38">
        <v>2006.7</v>
      </c>
      <c r="J163" s="38">
        <v>1890</v>
      </c>
      <c r="K163" s="38">
        <v>116.7</v>
      </c>
      <c r="L163" s="40">
        <v>81</v>
      </c>
      <c r="M163" s="41">
        <f t="shared" si="66"/>
        <v>3591360</v>
      </c>
      <c r="N163" s="41"/>
      <c r="O163" s="41">
        <v>0</v>
      </c>
      <c r="P163" s="41">
        <v>0</v>
      </c>
      <c r="Q163" s="41">
        <f t="shared" si="71"/>
        <v>1826640.4768000001</v>
      </c>
      <c r="R163" s="41">
        <f>+AY163-O163-Q163</f>
        <v>1764719.5231999999</v>
      </c>
      <c r="S163" s="41">
        <v>0</v>
      </c>
      <c r="T163" s="38">
        <v>1999.53</v>
      </c>
      <c r="U163" s="38">
        <v>2128.39</v>
      </c>
      <c r="V163" s="39">
        <v>2025</v>
      </c>
      <c r="W163" s="43">
        <v>1499750.53</v>
      </c>
      <c r="X163" s="43">
        <f>+(J163*15.35+K163*26.02)*12*0.85</f>
        <v>326889.94679999998</v>
      </c>
      <c r="Y163" s="43">
        <f>+(J163*15.35+K163*26.02)*12*30</f>
        <v>11537292.24</v>
      </c>
      <c r="Z163" s="43"/>
      <c r="AA163" s="43">
        <f t="shared" si="72"/>
        <v>4271050.0011999998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4012463.55</v>
      </c>
      <c r="AJ163" s="43">
        <v>0</v>
      </c>
      <c r="AK163" s="43">
        <v>0</v>
      </c>
      <c r="AL163" s="43">
        <v>0</v>
      </c>
      <c r="AM163" s="43">
        <v>0</v>
      </c>
      <c r="AN163" s="43">
        <v>128131.5</v>
      </c>
      <c r="AO163" s="43">
        <v>42710.5</v>
      </c>
      <c r="AP163" s="43">
        <v>87744.451199999996</v>
      </c>
      <c r="AQ163" s="5">
        <f t="shared" si="73"/>
        <v>1</v>
      </c>
      <c r="AS163" s="36" t="e">
        <f t="shared" si="74"/>
        <v>#REF!</v>
      </c>
      <c r="AT163" s="36" t="e">
        <f t="shared" si="74"/>
        <v>#REF!</v>
      </c>
      <c r="AU163" s="37" t="s">
        <v>245</v>
      </c>
      <c r="AV163" s="36" t="s">
        <v>253</v>
      </c>
      <c r="AW163" s="36"/>
      <c r="AX163" s="45">
        <f t="shared" si="67"/>
        <v>0</v>
      </c>
      <c r="AY163" s="46">
        <v>3591360</v>
      </c>
      <c r="AZ163" s="46"/>
      <c r="BA163" s="46"/>
      <c r="BB163" s="46"/>
      <c r="BC163" s="46"/>
      <c r="BD163" s="46"/>
      <c r="BE163" s="45"/>
      <c r="BF163" s="45">
        <v>0</v>
      </c>
      <c r="BG163" s="46">
        <v>3373924.70016</v>
      </c>
      <c r="BH163" s="46"/>
      <c r="BI163" s="46"/>
      <c r="BJ163" s="46"/>
      <c r="BK163" s="46"/>
      <c r="BL163" s="46">
        <v>107740.8</v>
      </c>
      <c r="BM163" s="46">
        <v>35913.599999999999</v>
      </c>
      <c r="BN163" s="46">
        <v>73780.899839999998</v>
      </c>
      <c r="BO163" s="47">
        <f t="shared" si="68"/>
        <v>1</v>
      </c>
      <c r="BP163" s="48">
        <f>+AY163-'Приложение 2'!E163</f>
        <v>0</v>
      </c>
    </row>
    <row r="164" spans="1:68" ht="12.75" customHeight="1" x14ac:dyDescent="0.25">
      <c r="A164" s="36">
        <f t="shared" si="69"/>
        <v>152</v>
      </c>
      <c r="B164" s="36">
        <f t="shared" si="70"/>
        <v>152</v>
      </c>
      <c r="C164" s="37" t="s">
        <v>245</v>
      </c>
      <c r="D164" s="36" t="s">
        <v>254</v>
      </c>
      <c r="E164" s="38" t="s">
        <v>108</v>
      </c>
      <c r="F164" s="39" t="s">
        <v>61</v>
      </c>
      <c r="G164" s="39">
        <v>9</v>
      </c>
      <c r="H164" s="39">
        <v>1</v>
      </c>
      <c r="I164" s="38">
        <v>2000.79</v>
      </c>
      <c r="J164" s="38">
        <v>2000.79</v>
      </c>
      <c r="K164" s="38">
        <v>0</v>
      </c>
      <c r="L164" s="40">
        <v>99</v>
      </c>
      <c r="M164" s="41">
        <f t="shared" si="66"/>
        <v>3591360</v>
      </c>
      <c r="N164" s="41"/>
      <c r="O164" s="41">
        <v>0</v>
      </c>
      <c r="P164" s="41">
        <v>0</v>
      </c>
      <c r="Q164" s="41">
        <f t="shared" si="71"/>
        <v>730982.40029999998</v>
      </c>
      <c r="R164" s="41">
        <f>+AY164-O164-Q164</f>
        <v>2860377.5997000001</v>
      </c>
      <c r="S164" s="41">
        <v>0</v>
      </c>
      <c r="T164" s="38">
        <v>2005.44</v>
      </c>
      <c r="U164" s="38">
        <v>2134.6799999999998</v>
      </c>
      <c r="V164" s="39">
        <v>2025</v>
      </c>
      <c r="W164" s="43">
        <v>417718.71</v>
      </c>
      <c r="X164" s="43">
        <f>+(J164*15.35+K164*26.02)*12*0.85</f>
        <v>313263.69029999996</v>
      </c>
      <c r="Y164" s="43">
        <f>+(J164*15.35+K164*26.02)*12*30</f>
        <v>11056365.539999999</v>
      </c>
      <c r="Z164" s="43"/>
      <c r="AA164" s="43">
        <f t="shared" si="72"/>
        <v>4271050.0011999998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>
        <v>0</v>
      </c>
      <c r="AH164" s="43">
        <v>0</v>
      </c>
      <c r="AI164" s="43">
        <v>4012463.55</v>
      </c>
      <c r="AJ164" s="43">
        <v>0</v>
      </c>
      <c r="AK164" s="43">
        <v>0</v>
      </c>
      <c r="AL164" s="43">
        <v>0</v>
      </c>
      <c r="AM164" s="43">
        <v>0</v>
      </c>
      <c r="AN164" s="43">
        <v>128131.5</v>
      </c>
      <c r="AO164" s="43">
        <v>42710.5</v>
      </c>
      <c r="AP164" s="43">
        <v>87744.451199999996</v>
      </c>
      <c r="AQ164" s="5">
        <f t="shared" si="73"/>
        <v>1</v>
      </c>
      <c r="AS164" s="36" t="e">
        <f t="shared" si="74"/>
        <v>#REF!</v>
      </c>
      <c r="AT164" s="36" t="e">
        <f t="shared" si="74"/>
        <v>#REF!</v>
      </c>
      <c r="AU164" s="37" t="s">
        <v>245</v>
      </c>
      <c r="AV164" s="36" t="s">
        <v>254</v>
      </c>
      <c r="AW164" s="36"/>
      <c r="AX164" s="45">
        <f t="shared" si="67"/>
        <v>0</v>
      </c>
      <c r="AY164" s="46">
        <v>3591360</v>
      </c>
      <c r="AZ164" s="46"/>
      <c r="BA164" s="46"/>
      <c r="BB164" s="46"/>
      <c r="BC164" s="46"/>
      <c r="BD164" s="46"/>
      <c r="BE164" s="45"/>
      <c r="BF164" s="45">
        <v>0</v>
      </c>
      <c r="BG164" s="46">
        <v>3373924.70016</v>
      </c>
      <c r="BH164" s="46"/>
      <c r="BI164" s="46"/>
      <c r="BJ164" s="46"/>
      <c r="BK164" s="46"/>
      <c r="BL164" s="46">
        <v>107740.8</v>
      </c>
      <c r="BM164" s="46">
        <v>35913.599999999999</v>
      </c>
      <c r="BN164" s="46">
        <v>73780.899839999998</v>
      </c>
      <c r="BO164" s="47">
        <f t="shared" si="68"/>
        <v>1</v>
      </c>
      <c r="BP164" s="48">
        <f>+AY164-'Приложение 2'!E164</f>
        <v>0</v>
      </c>
    </row>
    <row r="165" spans="1:68" ht="12.75" customHeight="1" x14ac:dyDescent="0.25">
      <c r="A165" s="36">
        <f t="shared" si="69"/>
        <v>153</v>
      </c>
      <c r="B165" s="36">
        <f t="shared" si="70"/>
        <v>153</v>
      </c>
      <c r="C165" s="37" t="s">
        <v>255</v>
      </c>
      <c r="D165" s="36" t="s">
        <v>256</v>
      </c>
      <c r="E165" s="40">
        <v>1982</v>
      </c>
      <c r="F165" s="39" t="s">
        <v>61</v>
      </c>
      <c r="G165" s="39">
        <v>5</v>
      </c>
      <c r="H165" s="39">
        <v>1</v>
      </c>
      <c r="I165" s="38">
        <v>982.9</v>
      </c>
      <c r="J165" s="38">
        <v>982.9</v>
      </c>
      <c r="K165" s="38"/>
      <c r="L165" s="40">
        <v>23</v>
      </c>
      <c r="M165" s="41">
        <f t="shared" si="66"/>
        <v>1263037.97</v>
      </c>
      <c r="N165" s="41"/>
      <c r="O165" s="41"/>
      <c r="P165" s="41"/>
      <c r="Q165" s="41">
        <f t="shared" si="71"/>
        <v>153892.65299999999</v>
      </c>
      <c r="R165" s="41">
        <f>+AY165-O165-Q165</f>
        <v>1109145.317</v>
      </c>
      <c r="S165" s="41">
        <v>0</v>
      </c>
      <c r="T165" s="38">
        <v>1864.73306517836</v>
      </c>
      <c r="U165" s="38">
        <v>1864.73306517836</v>
      </c>
      <c r="V165" s="39">
        <v>2025</v>
      </c>
      <c r="W165" s="43">
        <v>0</v>
      </c>
      <c r="X165" s="43">
        <f>+(J165*15.35+K165*26.02)*12*0.85</f>
        <v>153892.65299999999</v>
      </c>
      <c r="Y165" s="43" t="e">
        <f>+(J165*15.35+K165*26.02)*12*30+[2]Лист1!$BC$60</f>
        <v>#REF!</v>
      </c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5"/>
      <c r="AS165" s="36"/>
      <c r="AT165" s="36"/>
      <c r="AU165" s="37"/>
      <c r="AV165" s="36"/>
      <c r="AW165" s="36"/>
      <c r="AX165" s="45">
        <f t="shared" si="67"/>
        <v>0</v>
      </c>
      <c r="AY165" s="46">
        <v>1263037.97</v>
      </c>
      <c r="AZ165" s="46"/>
      <c r="BA165" s="46">
        <v>880894.3</v>
      </c>
      <c r="BB165" s="46">
        <v>292852.17</v>
      </c>
      <c r="BC165" s="46"/>
      <c r="BD165" s="46"/>
      <c r="BE165" s="45"/>
      <c r="BF165" s="45">
        <v>0</v>
      </c>
      <c r="BG165" s="46"/>
      <c r="BH165" s="46"/>
      <c r="BI165" s="46"/>
      <c r="BJ165" s="46"/>
      <c r="BK165" s="46"/>
      <c r="BL165" s="46"/>
      <c r="BM165" s="46"/>
      <c r="BN165" s="46">
        <v>89291.5</v>
      </c>
      <c r="BO165" s="47">
        <f t="shared" si="68"/>
        <v>2</v>
      </c>
      <c r="BP165" s="48">
        <f>+AY165-'Приложение 2'!E165</f>
        <v>0</v>
      </c>
    </row>
    <row r="166" spans="1:68" ht="12.75" customHeight="1" x14ac:dyDescent="0.25">
      <c r="A166" s="36">
        <f t="shared" si="69"/>
        <v>154</v>
      </c>
      <c r="B166" s="36">
        <f t="shared" si="70"/>
        <v>154</v>
      </c>
      <c r="C166" s="37" t="s">
        <v>255</v>
      </c>
      <c r="D166" s="36" t="s">
        <v>257</v>
      </c>
      <c r="E166" s="38" t="s">
        <v>110</v>
      </c>
      <c r="F166" s="39" t="s">
        <v>61</v>
      </c>
      <c r="G166" s="39">
        <v>5</v>
      </c>
      <c r="H166" s="39">
        <v>3</v>
      </c>
      <c r="I166" s="38">
        <v>2862</v>
      </c>
      <c r="J166" s="38">
        <v>2862</v>
      </c>
      <c r="K166" s="38">
        <v>0</v>
      </c>
      <c r="L166" s="40">
        <v>82</v>
      </c>
      <c r="M166" s="41" t="e">
        <f t="shared" si="66"/>
        <v>#REF!</v>
      </c>
      <c r="N166" s="41"/>
      <c r="O166" s="41">
        <v>4381369.87</v>
      </c>
      <c r="P166" s="41">
        <v>0</v>
      </c>
      <c r="Q166" s="41">
        <f t="shared" si="71"/>
        <v>337172.22</v>
      </c>
      <c r="R166" s="41" t="e">
        <f>IF(Y166&gt;0, Y166, 0)</f>
        <v>#REF!</v>
      </c>
      <c r="S166" s="41" t="e">
        <f>IF(Y166&gt;0, AY166-O166-P166-Q166-R166, 0)</f>
        <v>#REF!</v>
      </c>
      <c r="T166" s="38">
        <v>4830.96</v>
      </c>
      <c r="U166" s="38">
        <v>5546.74</v>
      </c>
      <c r="V166" s="39">
        <v>2025</v>
      </c>
      <c r="W166" s="43">
        <v>0</v>
      </c>
      <c r="X166" s="43">
        <f t="shared" ref="X166:X198" si="75">+(J166*11.55+K166*23.1)*12*0.85</f>
        <v>337172.22</v>
      </c>
      <c r="Y166" s="43" t="e">
        <f>+(J166*11.55+K166*23.1)*12*30+[2]Лист1!$BC$61</f>
        <v>#REF!</v>
      </c>
      <c r="Z166" s="43"/>
      <c r="AA166" s="43">
        <f>SUM(AB166:AP166)</f>
        <v>15874769.883934479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13826194.33</v>
      </c>
      <c r="AM166" s="43">
        <v>0</v>
      </c>
      <c r="AN166" s="43">
        <v>1587476.9879999999</v>
      </c>
      <c r="AO166" s="43">
        <v>158747.69880000001</v>
      </c>
      <c r="AP166" s="43">
        <v>302350.86713447998</v>
      </c>
      <c r="AQ166" s="5">
        <f>COUNTIF(AB166:AM166, "&gt;0")</f>
        <v>1</v>
      </c>
      <c r="AS166" s="36" t="e">
        <f>+AS164+1</f>
        <v>#REF!</v>
      </c>
      <c r="AT166" s="36" t="e">
        <f>+AT164+1</f>
        <v>#REF!</v>
      </c>
      <c r="AU166" s="37" t="s">
        <v>255</v>
      </c>
      <c r="AV166" s="36" t="s">
        <v>257</v>
      </c>
      <c r="AW166" s="36"/>
      <c r="AX166" s="45" t="e">
        <f t="shared" si="67"/>
        <v>#REF!</v>
      </c>
      <c r="AY166" s="46">
        <v>19788630.629999999</v>
      </c>
      <c r="AZ166" s="46"/>
      <c r="BA166" s="46"/>
      <c r="BB166" s="46">
        <v>1228652.79</v>
      </c>
      <c r="BC166" s="46">
        <v>1678642.03</v>
      </c>
      <c r="BD166" s="46"/>
      <c r="BE166" s="45"/>
      <c r="BF166" s="45">
        <v>0</v>
      </c>
      <c r="BG166" s="46"/>
      <c r="BH166" s="46"/>
      <c r="BI166" s="46"/>
      <c r="BJ166" s="46">
        <v>13826194.33</v>
      </c>
      <c r="BK166" s="46"/>
      <c r="BL166" s="46">
        <v>1587476.99</v>
      </c>
      <c r="BM166" s="46">
        <v>158747.70000000001</v>
      </c>
      <c r="BN166" s="46">
        <v>1308916.79</v>
      </c>
      <c r="BO166" s="47">
        <f t="shared" si="68"/>
        <v>3</v>
      </c>
      <c r="BP166" s="48">
        <f>+AY166-'Приложение 2'!E166</f>
        <v>0</v>
      </c>
    </row>
    <row r="167" spans="1:68" ht="12.75" customHeight="1" x14ac:dyDescent="0.25">
      <c r="A167" s="36">
        <f t="shared" si="69"/>
        <v>155</v>
      </c>
      <c r="B167" s="36">
        <f t="shared" si="70"/>
        <v>155</v>
      </c>
      <c r="C167" s="37" t="s">
        <v>255</v>
      </c>
      <c r="D167" s="36" t="s">
        <v>258</v>
      </c>
      <c r="E167" s="40">
        <v>1971</v>
      </c>
      <c r="F167" s="39" t="s">
        <v>61</v>
      </c>
      <c r="G167" s="39">
        <v>4</v>
      </c>
      <c r="H167" s="39">
        <v>4</v>
      </c>
      <c r="I167" s="38">
        <v>2748.3</v>
      </c>
      <c r="J167" s="38">
        <v>2738.3</v>
      </c>
      <c r="K167" s="38">
        <v>0</v>
      </c>
      <c r="L167" s="40">
        <v>105</v>
      </c>
      <c r="M167" s="41">
        <f t="shared" si="66"/>
        <v>1704412.1100000003</v>
      </c>
      <c r="N167" s="41"/>
      <c r="O167" s="41"/>
      <c r="P167" s="41"/>
      <c r="Q167" s="41">
        <f t="shared" si="71"/>
        <v>322599.12300000002</v>
      </c>
      <c r="R167" s="41">
        <f>+AY167-O167-Q167</f>
        <v>1381812.9870000002</v>
      </c>
      <c r="S167" s="41">
        <v>0</v>
      </c>
      <c r="T167" s="38">
        <v>2250.2367697749801</v>
      </c>
      <c r="U167" s="38">
        <v>2250.2367697749801</v>
      </c>
      <c r="V167" s="39">
        <v>2025</v>
      </c>
      <c r="W167" s="42">
        <v>0</v>
      </c>
      <c r="X167" s="43">
        <f t="shared" si="75"/>
        <v>322599.12300000002</v>
      </c>
      <c r="Y167" s="43" t="e">
        <f>+(J167*11.55+K167*23.1)*12*30+[4]Лист1!$BC$146</f>
        <v>#REF!</v>
      </c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5"/>
      <c r="AS167" s="36"/>
      <c r="AT167" s="36"/>
      <c r="AU167" s="37"/>
      <c r="AV167" s="36"/>
      <c r="AW167" s="36"/>
      <c r="AX167" s="45">
        <f t="shared" si="67"/>
        <v>0</v>
      </c>
      <c r="AY167" s="46">
        <v>1704412.11</v>
      </c>
      <c r="AZ167" s="46"/>
      <c r="BA167" s="46"/>
      <c r="BB167" s="46">
        <v>1076716.6299999999</v>
      </c>
      <c r="BC167" s="46"/>
      <c r="BD167" s="46">
        <v>0</v>
      </c>
      <c r="BE167" s="45"/>
      <c r="BF167" s="45">
        <v>0</v>
      </c>
      <c r="BG167" s="46">
        <v>0</v>
      </c>
      <c r="BH167" s="46"/>
      <c r="BI167" s="46">
        <v>0</v>
      </c>
      <c r="BJ167" s="46"/>
      <c r="BK167" s="46"/>
      <c r="BL167" s="46"/>
      <c r="BM167" s="46"/>
      <c r="BN167" s="46">
        <v>627695.48</v>
      </c>
      <c r="BO167" s="47">
        <f t="shared" si="68"/>
        <v>1</v>
      </c>
      <c r="BP167" s="48">
        <f>+AY167-'Приложение 2'!E167</f>
        <v>0</v>
      </c>
    </row>
    <row r="168" spans="1:68" ht="12.75" customHeight="1" x14ac:dyDescent="0.25">
      <c r="A168" s="36">
        <f t="shared" si="69"/>
        <v>156</v>
      </c>
      <c r="B168" s="36">
        <f t="shared" si="70"/>
        <v>156</v>
      </c>
      <c r="C168" s="37" t="s">
        <v>255</v>
      </c>
      <c r="D168" s="36" t="s">
        <v>259</v>
      </c>
      <c r="E168" s="40">
        <v>1981</v>
      </c>
      <c r="F168" s="39" t="s">
        <v>61</v>
      </c>
      <c r="G168" s="39">
        <v>4</v>
      </c>
      <c r="H168" s="39">
        <v>2</v>
      </c>
      <c r="I168" s="38">
        <v>1312.5</v>
      </c>
      <c r="J168" s="38">
        <v>1312.5</v>
      </c>
      <c r="K168" s="38">
        <v>0</v>
      </c>
      <c r="L168" s="40">
        <v>60</v>
      </c>
      <c r="M168" s="41">
        <f t="shared" si="66"/>
        <v>2363193.73</v>
      </c>
      <c r="N168" s="41"/>
      <c r="O168" s="41"/>
      <c r="P168" s="41"/>
      <c r="Q168" s="41">
        <f t="shared" si="71"/>
        <v>154625.62500000003</v>
      </c>
      <c r="R168" s="41">
        <f>+AY168-O168-Q168</f>
        <v>2208568.105</v>
      </c>
      <c r="S168" s="41">
        <v>0</v>
      </c>
      <c r="T168" s="38">
        <v>6243.2734657194696</v>
      </c>
      <c r="U168" s="38">
        <v>6243.2734657194696</v>
      </c>
      <c r="V168" s="39">
        <v>2025</v>
      </c>
      <c r="W168" s="43">
        <v>0</v>
      </c>
      <c r="X168" s="43">
        <f t="shared" si="75"/>
        <v>154625.62500000003</v>
      </c>
      <c r="Y168" s="43" t="e">
        <f>+(J168*11.55+K168*23.1)*12*30+[2]Лист1!$BC$62</f>
        <v>#REF!</v>
      </c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5"/>
      <c r="AS168" s="36"/>
      <c r="AT168" s="36"/>
      <c r="AU168" s="37"/>
      <c r="AV168" s="36"/>
      <c r="AW168" s="36"/>
      <c r="AX168" s="45">
        <f t="shared" si="67"/>
        <v>0</v>
      </c>
      <c r="AY168" s="46">
        <v>2363193.73</v>
      </c>
      <c r="AZ168" s="46"/>
      <c r="BA168" s="46"/>
      <c r="BB168" s="46">
        <v>2187835.79</v>
      </c>
      <c r="BC168" s="46"/>
      <c r="BD168" s="46"/>
      <c r="BE168" s="45"/>
      <c r="BF168" s="45">
        <v>0</v>
      </c>
      <c r="BG168" s="46"/>
      <c r="BH168" s="46"/>
      <c r="BI168" s="46"/>
      <c r="BJ168" s="46"/>
      <c r="BK168" s="46"/>
      <c r="BL168" s="46"/>
      <c r="BM168" s="46"/>
      <c r="BN168" s="46">
        <v>175357.94</v>
      </c>
      <c r="BO168" s="47">
        <f t="shared" si="68"/>
        <v>1</v>
      </c>
      <c r="BP168" s="48">
        <f>+AY168-'Приложение 2'!E168</f>
        <v>0</v>
      </c>
    </row>
    <row r="169" spans="1:68" ht="12.75" customHeight="1" x14ac:dyDescent="0.25">
      <c r="A169" s="36">
        <f t="shared" si="69"/>
        <v>157</v>
      </c>
      <c r="B169" s="36">
        <f t="shared" si="70"/>
        <v>157</v>
      </c>
      <c r="C169" s="37" t="s">
        <v>255</v>
      </c>
      <c r="D169" s="36" t="s">
        <v>260</v>
      </c>
      <c r="E169" s="40">
        <v>1979</v>
      </c>
      <c r="F169" s="39" t="s">
        <v>61</v>
      </c>
      <c r="G169" s="39">
        <v>4</v>
      </c>
      <c r="H169" s="39">
        <v>2</v>
      </c>
      <c r="I169" s="38">
        <v>1304.3</v>
      </c>
      <c r="J169" s="38">
        <v>1304.3</v>
      </c>
      <c r="K169" s="38">
        <v>0</v>
      </c>
      <c r="L169" s="40">
        <v>47</v>
      </c>
      <c r="M169" s="41">
        <f t="shared" si="66"/>
        <v>2360734.5699999998</v>
      </c>
      <c r="N169" s="41"/>
      <c r="O169" s="41"/>
      <c r="P169" s="41"/>
      <c r="Q169" s="41">
        <f t="shared" si="71"/>
        <v>153659.58300000001</v>
      </c>
      <c r="R169" s="41">
        <f>+AY169-O169-Q169</f>
        <v>2207074.9869999997</v>
      </c>
      <c r="S169" s="41">
        <v>0</v>
      </c>
      <c r="T169" s="38">
        <v>6159.9478384599497</v>
      </c>
      <c r="U169" s="38">
        <v>6159.9478384599497</v>
      </c>
      <c r="V169" s="39">
        <v>2025</v>
      </c>
      <c r="W169" s="43">
        <v>0</v>
      </c>
      <c r="X169" s="43">
        <f t="shared" si="75"/>
        <v>153659.58300000001</v>
      </c>
      <c r="Y169" s="43" t="e">
        <f>+(J169*11.55+K169*23.1)*12*30+[2]Лист1!$BC$63</f>
        <v>#REF!</v>
      </c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5"/>
      <c r="AS169" s="36"/>
      <c r="AT169" s="36"/>
      <c r="AU169" s="37"/>
      <c r="AV169" s="36"/>
      <c r="AW169" s="36"/>
      <c r="AX169" s="45">
        <f t="shared" si="67"/>
        <v>0</v>
      </c>
      <c r="AY169" s="46">
        <v>2360734.5699999998</v>
      </c>
      <c r="AZ169" s="46"/>
      <c r="BA169" s="46"/>
      <c r="BB169" s="46">
        <v>2128126.31</v>
      </c>
      <c r="BC169" s="46"/>
      <c r="BD169" s="46"/>
      <c r="BE169" s="45"/>
      <c r="BF169" s="45">
        <v>0</v>
      </c>
      <c r="BG169" s="46"/>
      <c r="BH169" s="46"/>
      <c r="BI169" s="46"/>
      <c r="BJ169" s="46"/>
      <c r="BK169" s="46"/>
      <c r="BL169" s="46"/>
      <c r="BM169" s="46"/>
      <c r="BN169" s="46">
        <v>232608.26</v>
      </c>
      <c r="BO169" s="47">
        <f t="shared" si="68"/>
        <v>1</v>
      </c>
      <c r="BP169" s="48">
        <f>+AY169-'Приложение 2'!E169</f>
        <v>0</v>
      </c>
    </row>
    <row r="170" spans="1:68" ht="12.75" customHeight="1" x14ac:dyDescent="0.25">
      <c r="A170" s="36">
        <f t="shared" si="69"/>
        <v>158</v>
      </c>
      <c r="B170" s="36">
        <f t="shared" si="70"/>
        <v>158</v>
      </c>
      <c r="C170" s="37" t="s">
        <v>255</v>
      </c>
      <c r="D170" s="36" t="s">
        <v>261</v>
      </c>
      <c r="E170" s="40">
        <v>1975</v>
      </c>
      <c r="F170" s="39" t="s">
        <v>61</v>
      </c>
      <c r="G170" s="39">
        <v>4</v>
      </c>
      <c r="H170" s="39">
        <v>2</v>
      </c>
      <c r="I170" s="38">
        <v>1415.4</v>
      </c>
      <c r="J170" s="38">
        <v>1415.4</v>
      </c>
      <c r="K170" s="38">
        <v>0</v>
      </c>
      <c r="L170" s="40">
        <v>39</v>
      </c>
      <c r="M170" s="41">
        <f t="shared" si="66"/>
        <v>2623439.2599999998</v>
      </c>
      <c r="N170" s="41"/>
      <c r="O170" s="41"/>
      <c r="P170" s="41"/>
      <c r="Q170" s="41">
        <f t="shared" si="71"/>
        <v>166748.27400000003</v>
      </c>
      <c r="R170" s="41">
        <f>+AY170-O170-Q170</f>
        <v>2456690.9859999996</v>
      </c>
      <c r="S170" s="41">
        <v>0</v>
      </c>
      <c r="T170" s="38">
        <v>6431.0933063492503</v>
      </c>
      <c r="U170" s="38">
        <v>6431.0933063492503</v>
      </c>
      <c r="V170" s="39">
        <v>2025</v>
      </c>
      <c r="W170" s="43">
        <v>0</v>
      </c>
      <c r="X170" s="43">
        <f t="shared" si="75"/>
        <v>166748.27400000003</v>
      </c>
      <c r="Y170" s="43" t="e">
        <f>+(J170*11.55+K170*23.1)*12*30+[2]Лист1!$BC$64</f>
        <v>#REF!</v>
      </c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5"/>
      <c r="AS170" s="36"/>
      <c r="AT170" s="36"/>
      <c r="AU170" s="37"/>
      <c r="AV170" s="36"/>
      <c r="AW170" s="36"/>
      <c r="AX170" s="45">
        <f t="shared" si="67"/>
        <v>0</v>
      </c>
      <c r="AY170" s="46">
        <v>2623439.2599999998</v>
      </c>
      <c r="AZ170" s="46"/>
      <c r="BA170" s="46"/>
      <c r="BB170" s="46">
        <v>2428644.27</v>
      </c>
      <c r="BC170" s="46">
        <v>0</v>
      </c>
      <c r="BD170" s="46">
        <v>0</v>
      </c>
      <c r="BE170" s="45"/>
      <c r="BF170" s="45">
        <v>0</v>
      </c>
      <c r="BG170" s="46">
        <v>0</v>
      </c>
      <c r="BH170" s="46">
        <v>0</v>
      </c>
      <c r="BI170" s="46">
        <v>0</v>
      </c>
      <c r="BJ170" s="46">
        <v>0</v>
      </c>
      <c r="BK170" s="46"/>
      <c r="BL170" s="46"/>
      <c r="BM170" s="46"/>
      <c r="BN170" s="46">
        <v>194794.99</v>
      </c>
      <c r="BO170" s="47">
        <f t="shared" si="68"/>
        <v>1</v>
      </c>
      <c r="BP170" s="48">
        <f>+AY170-'Приложение 2'!E170</f>
        <v>0</v>
      </c>
    </row>
    <row r="171" spans="1:68" ht="12.75" customHeight="1" x14ac:dyDescent="0.25">
      <c r="A171" s="36">
        <f t="shared" si="69"/>
        <v>159</v>
      </c>
      <c r="B171" s="36">
        <f t="shared" si="70"/>
        <v>159</v>
      </c>
      <c r="C171" s="37" t="s">
        <v>255</v>
      </c>
      <c r="D171" s="36" t="s">
        <v>262</v>
      </c>
      <c r="E171" s="38" t="s">
        <v>60</v>
      </c>
      <c r="F171" s="39" t="s">
        <v>61</v>
      </c>
      <c r="G171" s="39">
        <v>4</v>
      </c>
      <c r="H171" s="39">
        <v>2</v>
      </c>
      <c r="I171" s="38">
        <v>1251.7</v>
      </c>
      <c r="J171" s="38">
        <v>1251.7</v>
      </c>
      <c r="K171" s="38">
        <v>0</v>
      </c>
      <c r="L171" s="40">
        <v>44</v>
      </c>
      <c r="M171" s="41" t="e">
        <f t="shared" si="66"/>
        <v>#REF!</v>
      </c>
      <c r="N171" s="41"/>
      <c r="O171" s="41">
        <v>4200081.7300000004</v>
      </c>
      <c r="P171" s="41">
        <v>0</v>
      </c>
      <c r="Q171" s="41">
        <f t="shared" si="71"/>
        <v>147462.77700000003</v>
      </c>
      <c r="R171" s="41" t="e">
        <f t="shared" ref="R171:R176" si="76">IF(Y171&gt;0, Y171, 0)</f>
        <v>#REF!</v>
      </c>
      <c r="S171" s="41" t="e">
        <f t="shared" ref="S171:S176" si="77">IF(Y171&gt;0, AY171-O171-P171-Q171-R171, 0)</f>
        <v>#REF!</v>
      </c>
      <c r="T171" s="38">
        <v>4830.96</v>
      </c>
      <c r="U171" s="38">
        <v>5546.74</v>
      </c>
      <c r="V171" s="39">
        <v>2025</v>
      </c>
      <c r="W171" s="43">
        <v>0</v>
      </c>
      <c r="X171" s="43">
        <f t="shared" si="75"/>
        <v>147462.77700000003</v>
      </c>
      <c r="Y171" s="43" t="e">
        <f>+(J171*11.55+K171*23.1)*12*30+[2]Лист1!$BC$65</f>
        <v>#REF!</v>
      </c>
      <c r="Z171" s="43"/>
      <c r="AA171" s="43">
        <f>SUM(AB171:AP171)</f>
        <v>6942854.45664516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6046906.8600000003</v>
      </c>
      <c r="AM171" s="43">
        <v>0</v>
      </c>
      <c r="AN171" s="43">
        <v>694285.446</v>
      </c>
      <c r="AO171" s="43">
        <v>69428.544599999994</v>
      </c>
      <c r="AP171" s="43">
        <v>132233.60604516001</v>
      </c>
      <c r="AQ171" s="5">
        <f>COUNTIF(AB171:AM171, "&gt;0")</f>
        <v>1</v>
      </c>
      <c r="AS171" s="36" t="e">
        <f>+AS166+1</f>
        <v>#REF!</v>
      </c>
      <c r="AT171" s="36" t="e">
        <f>+AT166+1</f>
        <v>#REF!</v>
      </c>
      <c r="AU171" s="37" t="s">
        <v>255</v>
      </c>
      <c r="AV171" s="36" t="s">
        <v>262</v>
      </c>
      <c r="AW171" s="36"/>
      <c r="AX171" s="45" t="e">
        <f t="shared" si="67"/>
        <v>#REF!</v>
      </c>
      <c r="AY171" s="46">
        <v>10586191.289999999</v>
      </c>
      <c r="AZ171" s="46">
        <v>1130532.8799999999</v>
      </c>
      <c r="BA171" s="46">
        <v>322661.12</v>
      </c>
      <c r="BB171" s="46">
        <v>2032941.39</v>
      </c>
      <c r="BC171" s="46"/>
      <c r="BD171" s="46"/>
      <c r="BE171" s="45"/>
      <c r="BF171" s="45">
        <v>0</v>
      </c>
      <c r="BG171" s="46"/>
      <c r="BH171" s="46"/>
      <c r="BI171" s="46"/>
      <c r="BJ171" s="46">
        <v>6046906.8600000003</v>
      </c>
      <c r="BK171" s="46"/>
      <c r="BL171" s="46">
        <v>694285.45</v>
      </c>
      <c r="BM171" s="46">
        <v>69428.539999999994</v>
      </c>
      <c r="BN171" s="46">
        <v>289435.05</v>
      </c>
      <c r="BO171" s="47">
        <f t="shared" si="68"/>
        <v>4</v>
      </c>
      <c r="BP171" s="48">
        <f>+AY171-'Приложение 2'!E171</f>
        <v>0</v>
      </c>
    </row>
    <row r="172" spans="1:68" ht="12.75" customHeight="1" x14ac:dyDescent="0.25">
      <c r="A172" s="36">
        <f t="shared" si="69"/>
        <v>160</v>
      </c>
      <c r="B172" s="36">
        <f t="shared" si="70"/>
        <v>160</v>
      </c>
      <c r="C172" s="37" t="s">
        <v>263</v>
      </c>
      <c r="D172" s="37" t="s">
        <v>264</v>
      </c>
      <c r="E172" s="38" t="s">
        <v>96</v>
      </c>
      <c r="F172" s="39" t="s">
        <v>61</v>
      </c>
      <c r="G172" s="39">
        <v>4</v>
      </c>
      <c r="H172" s="39">
        <v>4</v>
      </c>
      <c r="I172" s="39">
        <v>2432.4</v>
      </c>
      <c r="J172" s="39">
        <v>2212.3000000000002</v>
      </c>
      <c r="K172" s="68">
        <v>220.1</v>
      </c>
      <c r="L172" s="40">
        <v>87</v>
      </c>
      <c r="M172" s="41">
        <f t="shared" si="66"/>
        <v>47344403.859999999</v>
      </c>
      <c r="N172" s="41"/>
      <c r="O172" s="41">
        <v>5088933.9400000004</v>
      </c>
      <c r="P172" s="41">
        <v>0</v>
      </c>
      <c r="Q172" s="41">
        <f t="shared" si="71"/>
        <v>1344267.615</v>
      </c>
      <c r="R172" s="41">
        <f t="shared" si="76"/>
        <v>11029095.000000002</v>
      </c>
      <c r="S172" s="41">
        <f t="shared" si="77"/>
        <v>29882107.305</v>
      </c>
      <c r="T172" s="38">
        <v>16971.82</v>
      </c>
      <c r="U172" s="38">
        <v>19464.07</v>
      </c>
      <c r="V172" s="39">
        <v>2025</v>
      </c>
      <c r="W172" s="42">
        <v>1031776.59</v>
      </c>
      <c r="X172" s="43">
        <f t="shared" si="75"/>
        <v>312491.02500000002</v>
      </c>
      <c r="Y172" s="43">
        <f>+(J172*11.55+K172*23.1)*12*30</f>
        <v>11029095.000000002</v>
      </c>
      <c r="Z172" s="43"/>
      <c r="AA172" s="43">
        <f>SUM(AB172:AP172)</f>
        <v>47344403.859013416</v>
      </c>
      <c r="AB172" s="43">
        <v>7106244.9699999997</v>
      </c>
      <c r="AC172" s="43">
        <v>3867188.99</v>
      </c>
      <c r="AD172" s="43">
        <v>4087895.2</v>
      </c>
      <c r="AE172" s="43">
        <v>3117075.35</v>
      </c>
      <c r="AF172" s="43">
        <v>0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23103839.43</v>
      </c>
      <c r="AM172" s="43">
        <v>0</v>
      </c>
      <c r="AN172" s="43">
        <v>4685956.8161000004</v>
      </c>
      <c r="AO172" s="43">
        <v>473444.03860000003</v>
      </c>
      <c r="AP172" s="43">
        <v>902759.06431341998</v>
      </c>
      <c r="AQ172" s="5">
        <f>COUNTIF(AB172:AM172, "&gt;0")</f>
        <v>5</v>
      </c>
      <c r="AS172" s="36" t="e">
        <f>+AS171+1</f>
        <v>#REF!</v>
      </c>
      <c r="AT172" s="36" t="e">
        <f>+AT171+1</f>
        <v>#REF!</v>
      </c>
      <c r="AU172" s="37" t="s">
        <v>263</v>
      </c>
      <c r="AV172" s="36" t="s">
        <v>264</v>
      </c>
      <c r="AW172" s="36"/>
      <c r="AX172" s="45">
        <f t="shared" si="67"/>
        <v>0</v>
      </c>
      <c r="AY172" s="46">
        <v>47344403.859999999</v>
      </c>
      <c r="AZ172" s="46">
        <v>7106244.9699999997</v>
      </c>
      <c r="BA172" s="46">
        <v>3867188.99</v>
      </c>
      <c r="BB172" s="46">
        <v>4087895.2</v>
      </c>
      <c r="BC172" s="46">
        <v>3117075.35</v>
      </c>
      <c r="BD172" s="46"/>
      <c r="BE172" s="45"/>
      <c r="BF172" s="45">
        <v>0</v>
      </c>
      <c r="BG172" s="46"/>
      <c r="BH172" s="46"/>
      <c r="BI172" s="46"/>
      <c r="BJ172" s="46">
        <v>23103839.43</v>
      </c>
      <c r="BK172" s="46"/>
      <c r="BL172" s="46">
        <v>4685956.82</v>
      </c>
      <c r="BM172" s="46">
        <v>473444.04</v>
      </c>
      <c r="BN172" s="46">
        <v>902759.06</v>
      </c>
      <c r="BO172" s="47">
        <f t="shared" si="68"/>
        <v>5</v>
      </c>
      <c r="BP172" s="48">
        <f>+AY172-'Приложение 2'!E172</f>
        <v>0</v>
      </c>
    </row>
    <row r="173" spans="1:68" ht="12.75" customHeight="1" x14ac:dyDescent="0.25">
      <c r="A173" s="36">
        <f t="shared" si="69"/>
        <v>161</v>
      </c>
      <c r="B173" s="36">
        <f t="shared" si="70"/>
        <v>161</v>
      </c>
      <c r="C173" s="37" t="s">
        <v>265</v>
      </c>
      <c r="D173" s="36" t="s">
        <v>266</v>
      </c>
      <c r="E173" s="38" t="s">
        <v>92</v>
      </c>
      <c r="F173" s="39" t="s">
        <v>61</v>
      </c>
      <c r="G173" s="39">
        <v>1</v>
      </c>
      <c r="H173" s="39">
        <v>1</v>
      </c>
      <c r="I173" s="38">
        <v>255.3</v>
      </c>
      <c r="J173" s="38">
        <v>253</v>
      </c>
      <c r="K173" s="38">
        <v>2.30000000000001</v>
      </c>
      <c r="L173" s="40">
        <v>10</v>
      </c>
      <c r="M173" s="41" t="e">
        <f t="shared" ref="M173:M204" si="78">SUM(N173:S173)</f>
        <v>#REF!</v>
      </c>
      <c r="N173" s="41"/>
      <c r="O173" s="41">
        <v>3727124.24</v>
      </c>
      <c r="P173" s="41">
        <v>0</v>
      </c>
      <c r="Q173" s="41">
        <f t="shared" si="71"/>
        <v>30347.856</v>
      </c>
      <c r="R173" s="41" t="e">
        <f t="shared" si="76"/>
        <v>#REF!</v>
      </c>
      <c r="S173" s="41" t="e">
        <f t="shared" si="77"/>
        <v>#REF!</v>
      </c>
      <c r="T173" s="38">
        <v>42105.88</v>
      </c>
      <c r="U173" s="38">
        <v>48042.54</v>
      </c>
      <c r="V173" s="39">
        <v>2025</v>
      </c>
      <c r="W173" s="43">
        <v>0</v>
      </c>
      <c r="X173" s="43">
        <f t="shared" si="75"/>
        <v>30347.856</v>
      </c>
      <c r="Y173" s="43" t="e">
        <f>+(J173*11.55+K173*23.1)*12*30+[2]Лист1!$BC$71</f>
        <v>#REF!</v>
      </c>
      <c r="Z173" s="43"/>
      <c r="AA173" s="43">
        <f>SUM(AB173:AP173)</f>
        <v>12265260.462185619</v>
      </c>
      <c r="AB173" s="43">
        <v>1255531.57</v>
      </c>
      <c r="AC173" s="43">
        <v>0</v>
      </c>
      <c r="AD173" s="43">
        <v>360316.67</v>
      </c>
      <c r="AE173" s="43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3560381.88</v>
      </c>
      <c r="AK173" s="43">
        <v>0</v>
      </c>
      <c r="AL173" s="43">
        <v>2949719.96</v>
      </c>
      <c r="AM173" s="43">
        <v>2623681.48</v>
      </c>
      <c r="AN173" s="43">
        <v>1157903.6270999999</v>
      </c>
      <c r="AO173" s="43">
        <v>122652.60460000001</v>
      </c>
      <c r="AP173" s="43">
        <v>235072.67048562001</v>
      </c>
      <c r="AQ173" s="5">
        <f>COUNTIF(AB173:AM173, "&gt;0")</f>
        <v>5</v>
      </c>
      <c r="AS173" s="36" t="e">
        <f>+AS172+1</f>
        <v>#REF!</v>
      </c>
      <c r="AT173" s="36" t="e">
        <f>+AT172+1</f>
        <v>#REF!</v>
      </c>
      <c r="AU173" s="37" t="s">
        <v>265</v>
      </c>
      <c r="AV173" s="36" t="s">
        <v>266</v>
      </c>
      <c r="AW173" s="36"/>
      <c r="AX173" s="45" t="e">
        <f t="shared" ref="AX173:AX204" si="79">AY173-M173</f>
        <v>#REF!</v>
      </c>
      <c r="AY173" s="46">
        <v>12265260.460000001</v>
      </c>
      <c r="AZ173" s="46">
        <v>1255531.57</v>
      </c>
      <c r="BA173" s="46"/>
      <c r="BB173" s="46">
        <v>360316.67</v>
      </c>
      <c r="BC173" s="46"/>
      <c r="BD173" s="46"/>
      <c r="BE173" s="45"/>
      <c r="BF173" s="45">
        <v>0</v>
      </c>
      <c r="BG173" s="46"/>
      <c r="BH173" s="46">
        <v>3560381.88</v>
      </c>
      <c r="BI173" s="46"/>
      <c r="BJ173" s="46">
        <v>2949719.96</v>
      </c>
      <c r="BK173" s="46">
        <v>2623681.48</v>
      </c>
      <c r="BL173" s="46">
        <v>1157903.6299999999</v>
      </c>
      <c r="BM173" s="46">
        <v>122652.6</v>
      </c>
      <c r="BN173" s="46">
        <v>235072.67</v>
      </c>
      <c r="BO173" s="47">
        <f t="shared" si="68"/>
        <v>5</v>
      </c>
      <c r="BP173" s="48">
        <f>+AY173-'Приложение 2'!E173</f>
        <v>0</v>
      </c>
    </row>
    <row r="174" spans="1:68" ht="12.75" customHeight="1" x14ac:dyDescent="0.2">
      <c r="A174" s="36">
        <f t="shared" ref="A174:A198" si="80">+A173+1</f>
        <v>162</v>
      </c>
      <c r="B174" s="36">
        <f t="shared" ref="B174:B198" si="81">+B173+1</f>
        <v>162</v>
      </c>
      <c r="C174" s="37" t="s">
        <v>267</v>
      </c>
      <c r="D174" s="37" t="s">
        <v>268</v>
      </c>
      <c r="E174" s="55" t="s">
        <v>69</v>
      </c>
      <c r="F174" s="39" t="s">
        <v>61</v>
      </c>
      <c r="G174" s="39">
        <v>4</v>
      </c>
      <c r="H174" s="39">
        <v>2</v>
      </c>
      <c r="I174" s="64">
        <v>1854.6</v>
      </c>
      <c r="J174" s="64">
        <v>1721.2</v>
      </c>
      <c r="K174" s="64">
        <v>0</v>
      </c>
      <c r="L174" s="40">
        <v>58</v>
      </c>
      <c r="M174" s="41">
        <f t="shared" si="78"/>
        <v>37361064.270000003</v>
      </c>
      <c r="N174" s="41"/>
      <c r="O174" s="41"/>
      <c r="P174" s="41">
        <v>1500000</v>
      </c>
      <c r="Q174" s="41">
        <f t="shared" si="71"/>
        <v>1446862.132</v>
      </c>
      <c r="R174" s="41">
        <f t="shared" si="76"/>
        <v>7156749.6000000006</v>
      </c>
      <c r="S174" s="41">
        <f t="shared" si="77"/>
        <v>27257452.538000003</v>
      </c>
      <c r="T174" s="41">
        <v>19268.919999999998</v>
      </c>
      <c r="U174" s="41">
        <v>21706.400000000001</v>
      </c>
      <c r="V174" s="39">
        <v>2025</v>
      </c>
      <c r="W174" s="43">
        <v>1244087.56</v>
      </c>
      <c r="X174" s="43">
        <f t="shared" si="75"/>
        <v>202774.57200000001</v>
      </c>
      <c r="Y174" s="43">
        <f>+(J174*11.55+K174*23.1)*12*30</f>
        <v>7156749.6000000006</v>
      </c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5"/>
      <c r="AS174" s="36"/>
      <c r="AT174" s="36"/>
      <c r="AU174" s="37"/>
      <c r="AV174" s="36"/>
      <c r="AW174" s="36"/>
      <c r="AX174" s="45">
        <f t="shared" si="79"/>
        <v>0</v>
      </c>
      <c r="AY174" s="46">
        <v>37361064.270000003</v>
      </c>
      <c r="AZ174" s="46"/>
      <c r="BA174" s="46"/>
      <c r="BB174" s="46"/>
      <c r="BC174" s="46"/>
      <c r="BD174" s="46"/>
      <c r="BE174" s="45"/>
      <c r="BF174" s="45"/>
      <c r="BG174" s="46"/>
      <c r="BH174" s="46">
        <v>11246936.289999999</v>
      </c>
      <c r="BI174" s="46"/>
      <c r="BJ174" s="46">
        <v>15855178.039999999</v>
      </c>
      <c r="BK174" s="46">
        <v>6063545.5899999999</v>
      </c>
      <c r="BL174" s="46">
        <v>3237298.5</v>
      </c>
      <c r="BM174" s="46">
        <v>329437.58</v>
      </c>
      <c r="BN174" s="46">
        <v>628668.27</v>
      </c>
      <c r="BP174" s="48">
        <f>+AY174-'Приложение 2'!E174</f>
        <v>0</v>
      </c>
    </row>
    <row r="175" spans="1:68" ht="12.75" customHeight="1" x14ac:dyDescent="0.2">
      <c r="A175" s="36">
        <f t="shared" si="80"/>
        <v>163</v>
      </c>
      <c r="B175" s="36">
        <f t="shared" si="81"/>
        <v>163</v>
      </c>
      <c r="C175" s="37" t="s">
        <v>267</v>
      </c>
      <c r="D175" s="37" t="s">
        <v>269</v>
      </c>
      <c r="E175" s="55" t="s">
        <v>129</v>
      </c>
      <c r="F175" s="39" t="s">
        <v>61</v>
      </c>
      <c r="G175" s="39">
        <v>4</v>
      </c>
      <c r="H175" s="39">
        <v>2</v>
      </c>
      <c r="I175" s="64">
        <v>1487.9</v>
      </c>
      <c r="J175" s="64">
        <v>1412.8</v>
      </c>
      <c r="K175" s="64">
        <v>0</v>
      </c>
      <c r="L175" s="40">
        <v>54</v>
      </c>
      <c r="M175" s="41">
        <f t="shared" si="78"/>
        <v>28558588.57</v>
      </c>
      <c r="N175" s="41"/>
      <c r="O175" s="41"/>
      <c r="P175" s="41">
        <v>500000</v>
      </c>
      <c r="Q175" s="41">
        <f t="shared" si="71"/>
        <v>1196079.7080000001</v>
      </c>
      <c r="R175" s="41">
        <f t="shared" si="76"/>
        <v>5874422.4000000004</v>
      </c>
      <c r="S175" s="41">
        <f t="shared" si="77"/>
        <v>20988086.461999997</v>
      </c>
      <c r="T175" s="41">
        <v>17937.59</v>
      </c>
      <c r="U175" s="41">
        <v>20214.18</v>
      </c>
      <c r="V175" s="39">
        <v>2025</v>
      </c>
      <c r="W175" s="42">
        <v>1029637.74</v>
      </c>
      <c r="X175" s="43">
        <f t="shared" si="75"/>
        <v>166441.96800000002</v>
      </c>
      <c r="Y175" s="43">
        <f>+(J175*11.55+K175*23.1)*12*30</f>
        <v>5874422.4000000004</v>
      </c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5"/>
      <c r="AS175" s="36"/>
      <c r="AT175" s="36"/>
      <c r="AU175" s="37"/>
      <c r="AV175" s="37"/>
      <c r="AW175" s="37"/>
      <c r="AX175" s="45">
        <f t="shared" si="79"/>
        <v>0</v>
      </c>
      <c r="AY175" s="46">
        <v>28558588.57</v>
      </c>
      <c r="AZ175" s="46"/>
      <c r="BA175" s="46"/>
      <c r="BB175" s="46"/>
      <c r="BC175" s="46">
        <v>1913662.59</v>
      </c>
      <c r="BD175" s="46"/>
      <c r="BE175" s="45"/>
      <c r="BF175" s="45"/>
      <c r="BG175" s="46"/>
      <c r="BH175" s="46">
        <v>9722470.6699999999</v>
      </c>
      <c r="BI175" s="46"/>
      <c r="BJ175" s="46">
        <v>13706088.43</v>
      </c>
      <c r="BK175" s="46"/>
      <c r="BL175" s="46">
        <v>2481844.14</v>
      </c>
      <c r="BM175" s="46">
        <v>252560.19</v>
      </c>
      <c r="BN175" s="46">
        <v>481962.55</v>
      </c>
      <c r="BP175" s="48">
        <f>+AY175-'Приложение 2'!E175</f>
        <v>0</v>
      </c>
    </row>
    <row r="176" spans="1:68" ht="12.75" customHeight="1" x14ac:dyDescent="0.25">
      <c r="A176" s="36">
        <f t="shared" si="80"/>
        <v>164</v>
      </c>
      <c r="B176" s="36">
        <f t="shared" si="81"/>
        <v>164</v>
      </c>
      <c r="C176" s="37" t="s">
        <v>270</v>
      </c>
      <c r="D176" s="36" t="s">
        <v>271</v>
      </c>
      <c r="E176" s="38" t="s">
        <v>81</v>
      </c>
      <c r="F176" s="39" t="s">
        <v>61</v>
      </c>
      <c r="G176" s="39">
        <v>5</v>
      </c>
      <c r="H176" s="39">
        <v>4</v>
      </c>
      <c r="I176" s="38">
        <v>4316.7</v>
      </c>
      <c r="J176" s="38">
        <v>4246.3999999999996</v>
      </c>
      <c r="K176" s="38">
        <v>70.300000000000196</v>
      </c>
      <c r="L176" s="40">
        <v>164</v>
      </c>
      <c r="M176" s="41">
        <f t="shared" si="78"/>
        <v>23847436.480000004</v>
      </c>
      <c r="N176" s="41"/>
      <c r="O176" s="41">
        <v>693987.04</v>
      </c>
      <c r="P176" s="41">
        <v>0</v>
      </c>
      <c r="Q176" s="41">
        <f t="shared" si="71"/>
        <v>3955868.6100000003</v>
      </c>
      <c r="R176" s="41">
        <f t="shared" si="76"/>
        <v>18241146.000000004</v>
      </c>
      <c r="S176" s="41">
        <f t="shared" si="77"/>
        <v>956434.82999999821</v>
      </c>
      <c r="T176" s="38">
        <v>4674.74</v>
      </c>
      <c r="U176" s="38">
        <v>5524.46</v>
      </c>
      <c r="V176" s="39">
        <v>2025</v>
      </c>
      <c r="W176" s="43">
        <v>3439036.14</v>
      </c>
      <c r="X176" s="43">
        <f t="shared" si="75"/>
        <v>516832.47000000003</v>
      </c>
      <c r="Y176" s="43">
        <f>+(J176*11.55+K176*23.1)*12*30</f>
        <v>18241146.000000004</v>
      </c>
      <c r="Z176" s="43"/>
      <c r="AA176" s="43">
        <f t="shared" ref="AA176:AA198" si="82">SUM(AB176:AP176)</f>
        <v>23847436.484350141</v>
      </c>
      <c r="AB176" s="43">
        <v>0</v>
      </c>
      <c r="AC176" s="43">
        <v>0</v>
      </c>
      <c r="AD176" s="43">
        <v>4273778.88</v>
      </c>
      <c r="AE176" s="43">
        <v>2760799.29</v>
      </c>
      <c r="AF176" s="43">
        <v>1705206.12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43">
        <v>11439666.310000001</v>
      </c>
      <c r="AN176" s="43">
        <v>2988227.8050000002</v>
      </c>
      <c r="AO176" s="43">
        <v>238474.36489999999</v>
      </c>
      <c r="AP176" s="43">
        <v>441283.71445014002</v>
      </c>
      <c r="AQ176" s="5">
        <f t="shared" ref="AQ176:AQ198" si="83">COUNTIF(AB176:AM176, "&gt;0")</f>
        <v>4</v>
      </c>
      <c r="AS176" s="36" t="e">
        <f>+AS173+1</f>
        <v>#REF!</v>
      </c>
      <c r="AT176" s="36" t="e">
        <f>+AT173+1</f>
        <v>#REF!</v>
      </c>
      <c r="AU176" s="37" t="s">
        <v>270</v>
      </c>
      <c r="AV176" s="37" t="s">
        <v>271</v>
      </c>
      <c r="AW176" s="37"/>
      <c r="AX176" s="45">
        <f t="shared" si="79"/>
        <v>0</v>
      </c>
      <c r="AY176" s="46">
        <v>23847436.48</v>
      </c>
      <c r="AZ176" s="46"/>
      <c r="BA176" s="46"/>
      <c r="BB176" s="46">
        <v>4273778.88</v>
      </c>
      <c r="BC176" s="46">
        <v>2760799.29</v>
      </c>
      <c r="BD176" s="46">
        <v>1705206.12</v>
      </c>
      <c r="BE176" s="45"/>
      <c r="BF176" s="45">
        <v>0</v>
      </c>
      <c r="BG176" s="46"/>
      <c r="BH176" s="46"/>
      <c r="BI176" s="46"/>
      <c r="BJ176" s="46"/>
      <c r="BK176" s="46">
        <v>11439666.310000001</v>
      </c>
      <c r="BL176" s="46">
        <v>2988227.81</v>
      </c>
      <c r="BM176" s="46">
        <v>238474.36</v>
      </c>
      <c r="BN176" s="46">
        <v>441283.71</v>
      </c>
      <c r="BO176" s="47">
        <f t="shared" ref="BO176:BO198" si="84">COUNTIF(AZ176:BK176, "&gt;0")</f>
        <v>4</v>
      </c>
      <c r="BP176" s="48">
        <f>+AY176-'Приложение 2'!E176</f>
        <v>0</v>
      </c>
    </row>
    <row r="177" spans="1:68" ht="12.75" customHeight="1" x14ac:dyDescent="0.25">
      <c r="A177" s="36">
        <f t="shared" si="80"/>
        <v>165</v>
      </c>
      <c r="B177" s="36">
        <f t="shared" si="81"/>
        <v>165</v>
      </c>
      <c r="C177" s="37" t="s">
        <v>270</v>
      </c>
      <c r="D177" s="36" t="s">
        <v>272</v>
      </c>
      <c r="E177" s="38" t="s">
        <v>69</v>
      </c>
      <c r="F177" s="39" t="s">
        <v>61</v>
      </c>
      <c r="G177" s="39">
        <v>4</v>
      </c>
      <c r="H177" s="39">
        <v>3</v>
      </c>
      <c r="I177" s="38">
        <v>1612.7</v>
      </c>
      <c r="J177" s="38">
        <v>1539.8</v>
      </c>
      <c r="K177" s="38">
        <v>72.900000000000105</v>
      </c>
      <c r="L177" s="40">
        <v>60</v>
      </c>
      <c r="M177" s="41">
        <f t="shared" si="78"/>
        <v>943461.76</v>
      </c>
      <c r="N177" s="41"/>
      <c r="O177" s="41">
        <v>546300.67000000004</v>
      </c>
      <c r="P177" s="41">
        <v>0</v>
      </c>
      <c r="Q177" s="41">
        <v>198580.54</v>
      </c>
      <c r="R177" s="41">
        <v>0</v>
      </c>
      <c r="S177" s="41">
        <v>198580.55</v>
      </c>
      <c r="T177" s="38">
        <v>395.03</v>
      </c>
      <c r="U177" s="38">
        <v>585.02</v>
      </c>
      <c r="V177" s="39">
        <v>2025</v>
      </c>
      <c r="W177" s="43">
        <v>0</v>
      </c>
      <c r="X177" s="43">
        <f t="shared" si="75"/>
        <v>198580.53600000002</v>
      </c>
      <c r="Y177" s="43" t="e">
        <f>+(J177*11.55+K177*23.1)*12*30+[2]Лист1!$BC$74</f>
        <v>#REF!</v>
      </c>
      <c r="Z177" s="43"/>
      <c r="AA177" s="43">
        <f t="shared" si="82"/>
        <v>943461.7487005</v>
      </c>
      <c r="AB177" s="43">
        <v>0</v>
      </c>
      <c r="AC177" s="43">
        <v>0</v>
      </c>
      <c r="AD177" s="43">
        <v>0</v>
      </c>
      <c r="AE177" s="43">
        <v>0</v>
      </c>
      <c r="AF177" s="43">
        <v>637057.44999999995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43">
        <v>0</v>
      </c>
      <c r="AN177" s="43">
        <v>283038.52500000002</v>
      </c>
      <c r="AO177" s="43">
        <v>9434.6175000000003</v>
      </c>
      <c r="AP177" s="43">
        <v>13931.1562005</v>
      </c>
      <c r="AQ177" s="5">
        <f t="shared" si="83"/>
        <v>1</v>
      </c>
      <c r="AS177" s="36">
        <f>+AS455+1</f>
        <v>33</v>
      </c>
      <c r="AT177" s="36">
        <f>+AT455+1</f>
        <v>33</v>
      </c>
      <c r="AU177" s="37" t="s">
        <v>270</v>
      </c>
      <c r="AV177" s="37" t="s">
        <v>272</v>
      </c>
      <c r="AW177" s="37"/>
      <c r="AX177" s="45">
        <f t="shared" si="79"/>
        <v>0</v>
      </c>
      <c r="AY177" s="46">
        <v>943461.76</v>
      </c>
      <c r="AZ177" s="46"/>
      <c r="BA177" s="46"/>
      <c r="BB177" s="46"/>
      <c r="BC177" s="46"/>
      <c r="BD177" s="46">
        <v>637057.44999999995</v>
      </c>
      <c r="BE177" s="45"/>
      <c r="BF177" s="45">
        <v>0</v>
      </c>
      <c r="BG177" s="46"/>
      <c r="BH177" s="46"/>
      <c r="BI177" s="46"/>
      <c r="BJ177" s="46"/>
      <c r="BK177" s="46"/>
      <c r="BL177" s="46">
        <v>283038.53000000003</v>
      </c>
      <c r="BM177" s="46">
        <v>9434.6200000000008</v>
      </c>
      <c r="BN177" s="46">
        <v>13931.16</v>
      </c>
      <c r="BO177" s="47">
        <f t="shared" si="84"/>
        <v>1</v>
      </c>
      <c r="BP177" s="48">
        <f>+AY177-'Приложение 2'!E177</f>
        <v>0</v>
      </c>
    </row>
    <row r="178" spans="1:68" ht="12.75" customHeight="1" x14ac:dyDescent="0.25">
      <c r="A178" s="36">
        <f t="shared" si="80"/>
        <v>166</v>
      </c>
      <c r="B178" s="36">
        <f t="shared" si="81"/>
        <v>166</v>
      </c>
      <c r="C178" s="37" t="s">
        <v>270</v>
      </c>
      <c r="D178" s="36" t="s">
        <v>273</v>
      </c>
      <c r="E178" s="38" t="s">
        <v>216</v>
      </c>
      <c r="F178" s="39" t="s">
        <v>61</v>
      </c>
      <c r="G178" s="39">
        <v>2</v>
      </c>
      <c r="H178" s="39">
        <v>1</v>
      </c>
      <c r="I178" s="38">
        <v>370.7</v>
      </c>
      <c r="J178" s="38">
        <v>370.7</v>
      </c>
      <c r="K178" s="38">
        <v>0</v>
      </c>
      <c r="L178" s="40">
        <v>21</v>
      </c>
      <c r="M178" s="41">
        <f t="shared" si="78"/>
        <v>256698.63</v>
      </c>
      <c r="N178" s="41"/>
      <c r="O178" s="41">
        <v>0</v>
      </c>
      <c r="P178" s="41">
        <v>0</v>
      </c>
      <c r="Q178" s="41">
        <v>43672.17</v>
      </c>
      <c r="R178" s="41">
        <v>213026.46</v>
      </c>
      <c r="S178" s="41">
        <v>0</v>
      </c>
      <c r="T178" s="38">
        <v>467.58</v>
      </c>
      <c r="U178" s="38">
        <v>692.47</v>
      </c>
      <c r="V178" s="39">
        <v>2025</v>
      </c>
      <c r="W178" s="43">
        <v>0</v>
      </c>
      <c r="X178" s="43">
        <f t="shared" si="75"/>
        <v>43672.167000000001</v>
      </c>
      <c r="Y178" s="43" t="e">
        <f>+(J178*11.55+K178*23.1)*12*30+[2]Лист1!$BC$75</f>
        <v>#REF!</v>
      </c>
      <c r="Z178" s="43"/>
      <c r="AA178" s="43">
        <f t="shared" si="82"/>
        <v>256698.62727058001</v>
      </c>
      <c r="AB178" s="43">
        <v>0</v>
      </c>
      <c r="AC178" s="43">
        <v>0</v>
      </c>
      <c r="AD178" s="43">
        <v>0</v>
      </c>
      <c r="AE178" s="43">
        <v>0</v>
      </c>
      <c r="AF178" s="43">
        <v>173331.64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77009.589000000007</v>
      </c>
      <c r="AO178" s="43">
        <v>2566.9863</v>
      </c>
      <c r="AP178" s="43">
        <v>3790.4119705799999</v>
      </c>
      <c r="AQ178" s="5">
        <f t="shared" si="83"/>
        <v>1</v>
      </c>
      <c r="AS178" s="36">
        <f>+AS750+1</f>
        <v>325</v>
      </c>
      <c r="AT178" s="36">
        <f>+AT750+1</f>
        <v>245</v>
      </c>
      <c r="AU178" s="37" t="s">
        <v>270</v>
      </c>
      <c r="AV178" s="37" t="s">
        <v>273</v>
      </c>
      <c r="AW178" s="37"/>
      <c r="AX178" s="45">
        <f t="shared" si="79"/>
        <v>0</v>
      </c>
      <c r="AY178" s="46">
        <v>256698.63</v>
      </c>
      <c r="AZ178" s="46"/>
      <c r="BA178" s="46"/>
      <c r="BB178" s="46"/>
      <c r="BC178" s="46"/>
      <c r="BD178" s="46">
        <v>173331.64</v>
      </c>
      <c r="BE178" s="45"/>
      <c r="BF178" s="45">
        <v>0</v>
      </c>
      <c r="BG178" s="46"/>
      <c r="BH178" s="46"/>
      <c r="BI178" s="46"/>
      <c r="BJ178" s="46"/>
      <c r="BK178" s="46"/>
      <c r="BL178" s="46">
        <v>77009.59</v>
      </c>
      <c r="BM178" s="46">
        <v>2566.9899999999998</v>
      </c>
      <c r="BN178" s="46">
        <v>3790.41</v>
      </c>
      <c r="BO178" s="47">
        <f t="shared" si="84"/>
        <v>1</v>
      </c>
      <c r="BP178" s="48">
        <f>+AY178-'Приложение 2'!E178</f>
        <v>0</v>
      </c>
    </row>
    <row r="179" spans="1:68" ht="12.75" customHeight="1" x14ac:dyDescent="0.25">
      <c r="A179" s="36">
        <f t="shared" si="80"/>
        <v>167</v>
      </c>
      <c r="B179" s="36">
        <f t="shared" si="81"/>
        <v>167</v>
      </c>
      <c r="C179" s="37" t="s">
        <v>270</v>
      </c>
      <c r="D179" s="36" t="s">
        <v>274</v>
      </c>
      <c r="E179" s="38" t="s">
        <v>127</v>
      </c>
      <c r="F179" s="39" t="s">
        <v>61</v>
      </c>
      <c r="G179" s="39">
        <v>5</v>
      </c>
      <c r="H179" s="39">
        <v>4</v>
      </c>
      <c r="I179" s="38">
        <v>4324</v>
      </c>
      <c r="J179" s="38">
        <v>4252.6000000000004</v>
      </c>
      <c r="K179" s="38">
        <v>71.399999999999594</v>
      </c>
      <c r="L179" s="40">
        <v>160</v>
      </c>
      <c r="M179" s="41">
        <f t="shared" si="78"/>
        <v>34159210.850000001</v>
      </c>
      <c r="N179" s="41"/>
      <c r="O179" s="41">
        <v>1225583.9099999999</v>
      </c>
      <c r="P179" s="41">
        <v>0</v>
      </c>
      <c r="Q179" s="41">
        <f t="shared" ref="Q179:Q198" si="85">+W179+X179</f>
        <v>2922347.4640000002</v>
      </c>
      <c r="R179" s="41">
        <f>IF(Y179&gt;0, Y179, 0)</f>
        <v>18276073.199999999</v>
      </c>
      <c r="S179" s="41">
        <f>IF(Y179&gt;0, AY179-O179-P179-Q179-R179, 0)</f>
        <v>11735206.276000001</v>
      </c>
      <c r="T179" s="38">
        <v>6790.14</v>
      </c>
      <c r="U179" s="38">
        <v>7899.91</v>
      </c>
      <c r="V179" s="39">
        <v>2025</v>
      </c>
      <c r="W179" s="43">
        <v>2404525.39</v>
      </c>
      <c r="X179" s="43">
        <f t="shared" si="75"/>
        <v>517822.07399999996</v>
      </c>
      <c r="Y179" s="43">
        <f>+(J179*11.55+K179*23.1)*12*30</f>
        <v>18276073.199999999</v>
      </c>
      <c r="Z179" s="43"/>
      <c r="AA179" s="43">
        <f t="shared" si="82"/>
        <v>34159210.846807122</v>
      </c>
      <c r="AB179" s="43">
        <v>9146989.5399999991</v>
      </c>
      <c r="AC179" s="43">
        <v>0</v>
      </c>
      <c r="AD179" s="43">
        <v>4281006.29</v>
      </c>
      <c r="AE179" s="43">
        <v>2765468.1</v>
      </c>
      <c r="AF179" s="43">
        <v>1708089.81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11459012.01</v>
      </c>
      <c r="AN179" s="43">
        <v>3814996.8807999999</v>
      </c>
      <c r="AO179" s="43">
        <v>341592.10840000003</v>
      </c>
      <c r="AP179" s="43">
        <v>642056.10760711995</v>
      </c>
      <c r="AQ179" s="5">
        <f t="shared" si="83"/>
        <v>5</v>
      </c>
      <c r="AS179" s="36" t="e">
        <f>+AS424+1</f>
        <v>#REF!</v>
      </c>
      <c r="AT179" s="36" t="e">
        <f>+AT424+1</f>
        <v>#REF!</v>
      </c>
      <c r="AU179" s="37" t="s">
        <v>270</v>
      </c>
      <c r="AV179" s="36" t="s">
        <v>274</v>
      </c>
      <c r="AW179" s="36"/>
      <c r="AX179" s="45">
        <f t="shared" si="79"/>
        <v>0</v>
      </c>
      <c r="AY179" s="46">
        <v>34159210.850000001</v>
      </c>
      <c r="AZ179" s="46">
        <v>9146989.5399999991</v>
      </c>
      <c r="BA179" s="46"/>
      <c r="BB179" s="46">
        <v>4281006.29</v>
      </c>
      <c r="BC179" s="46">
        <v>2765468.1</v>
      </c>
      <c r="BD179" s="46">
        <v>1708089.81</v>
      </c>
      <c r="BE179" s="45"/>
      <c r="BF179" s="45">
        <v>0</v>
      </c>
      <c r="BG179" s="46"/>
      <c r="BH179" s="46"/>
      <c r="BI179" s="46"/>
      <c r="BJ179" s="46"/>
      <c r="BK179" s="46">
        <v>11459012.01</v>
      </c>
      <c r="BL179" s="46">
        <v>3814996.88</v>
      </c>
      <c r="BM179" s="46">
        <v>341592.11</v>
      </c>
      <c r="BN179" s="46">
        <v>642056.11</v>
      </c>
      <c r="BO179" s="47">
        <f t="shared" si="84"/>
        <v>5</v>
      </c>
      <c r="BP179" s="48">
        <f>+AY179-'Приложение 2'!E179</f>
        <v>0</v>
      </c>
    </row>
    <row r="180" spans="1:68" ht="12.75" customHeight="1" x14ac:dyDescent="0.25">
      <c r="A180" s="36">
        <f t="shared" si="80"/>
        <v>168</v>
      </c>
      <c r="B180" s="36">
        <f t="shared" si="81"/>
        <v>168</v>
      </c>
      <c r="C180" s="37" t="s">
        <v>270</v>
      </c>
      <c r="D180" s="36" t="s">
        <v>275</v>
      </c>
      <c r="E180" s="38" t="s">
        <v>108</v>
      </c>
      <c r="F180" s="39" t="s">
        <v>61</v>
      </c>
      <c r="G180" s="39">
        <v>2</v>
      </c>
      <c r="H180" s="39">
        <v>2</v>
      </c>
      <c r="I180" s="38">
        <v>1659.7</v>
      </c>
      <c r="J180" s="38">
        <v>870.6</v>
      </c>
      <c r="K180" s="38">
        <v>789.1</v>
      </c>
      <c r="L180" s="40">
        <v>27</v>
      </c>
      <c r="M180" s="41">
        <f t="shared" si="78"/>
        <v>1716627.71</v>
      </c>
      <c r="N180" s="41"/>
      <c r="O180" s="41">
        <v>0</v>
      </c>
      <c r="P180" s="41">
        <v>0</v>
      </c>
      <c r="Q180" s="41">
        <f t="shared" si="85"/>
        <v>288493.12800000003</v>
      </c>
      <c r="R180" s="41">
        <f>+AY180-O180-Q180</f>
        <v>1428134.5819999999</v>
      </c>
      <c r="S180" s="41">
        <v>0</v>
      </c>
      <c r="T180" s="38">
        <v>870.46</v>
      </c>
      <c r="U180" s="38">
        <v>1034.3</v>
      </c>
      <c r="V180" s="39">
        <v>2025</v>
      </c>
      <c r="W180" s="43">
        <v>0</v>
      </c>
      <c r="X180" s="43">
        <f t="shared" si="75"/>
        <v>288493.12800000003</v>
      </c>
      <c r="Y180" s="43" t="e">
        <f>+(J180*11.55+K180*23.1)*12*30+[2]Лист1!$BC$78</f>
        <v>#REF!</v>
      </c>
      <c r="Z180" s="43"/>
      <c r="AA180" s="43">
        <f t="shared" si="82"/>
        <v>1716627.70577484</v>
      </c>
      <c r="AB180" s="43">
        <v>0</v>
      </c>
      <c r="AC180" s="43">
        <v>0</v>
      </c>
      <c r="AD180" s="43">
        <v>0</v>
      </c>
      <c r="AE180" s="43">
        <v>1444707.01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43">
        <v>0</v>
      </c>
      <c r="AN180" s="43">
        <v>223161.6023</v>
      </c>
      <c r="AO180" s="43">
        <v>17166.277099999999</v>
      </c>
      <c r="AP180" s="43">
        <v>31592.81637484</v>
      </c>
      <c r="AQ180" s="5">
        <f t="shared" si="83"/>
        <v>1</v>
      </c>
      <c r="AS180" s="36" t="e">
        <f t="shared" ref="AS180:AS198" si="86">+AS179+1</f>
        <v>#REF!</v>
      </c>
      <c r="AT180" s="36" t="e">
        <f t="shared" ref="AT180:AT198" si="87">+AT179+1</f>
        <v>#REF!</v>
      </c>
      <c r="AU180" s="37" t="s">
        <v>270</v>
      </c>
      <c r="AV180" s="37" t="s">
        <v>275</v>
      </c>
      <c r="AW180" s="37"/>
      <c r="AX180" s="45">
        <f t="shared" si="79"/>
        <v>0</v>
      </c>
      <c r="AY180" s="46">
        <v>1716627.71</v>
      </c>
      <c r="AZ180" s="46"/>
      <c r="BA180" s="46"/>
      <c r="BB180" s="46"/>
      <c r="BC180" s="46">
        <v>1444707.01</v>
      </c>
      <c r="BD180" s="46"/>
      <c r="BE180" s="45"/>
      <c r="BF180" s="45">
        <v>0</v>
      </c>
      <c r="BG180" s="46"/>
      <c r="BH180" s="46"/>
      <c r="BI180" s="46"/>
      <c r="BJ180" s="46"/>
      <c r="BK180" s="46"/>
      <c r="BL180" s="46">
        <v>223161.60000000001</v>
      </c>
      <c r="BM180" s="46">
        <v>17166.28</v>
      </c>
      <c r="BN180" s="46">
        <v>31592.82</v>
      </c>
      <c r="BO180" s="47">
        <f t="shared" si="84"/>
        <v>1</v>
      </c>
      <c r="BP180" s="48">
        <f>+AY180-'Приложение 2'!E180</f>
        <v>0</v>
      </c>
    </row>
    <row r="181" spans="1:68" ht="12.75" customHeight="1" x14ac:dyDescent="0.25">
      <c r="A181" s="36">
        <f t="shared" si="80"/>
        <v>169</v>
      </c>
      <c r="B181" s="36">
        <f t="shared" si="81"/>
        <v>169</v>
      </c>
      <c r="C181" s="37" t="s">
        <v>276</v>
      </c>
      <c r="D181" s="36" t="s">
        <v>277</v>
      </c>
      <c r="E181" s="38" t="s">
        <v>60</v>
      </c>
      <c r="F181" s="39" t="s">
        <v>61</v>
      </c>
      <c r="G181" s="39">
        <v>5</v>
      </c>
      <c r="H181" s="39">
        <v>2</v>
      </c>
      <c r="I181" s="38">
        <v>1575.1</v>
      </c>
      <c r="J181" s="38">
        <v>1575.1</v>
      </c>
      <c r="K181" s="38">
        <v>0</v>
      </c>
      <c r="L181" s="40">
        <v>61</v>
      </c>
      <c r="M181" s="41" t="e">
        <f t="shared" si="78"/>
        <v>#REF!</v>
      </c>
      <c r="N181" s="41"/>
      <c r="O181" s="41">
        <v>5806876.4400000004</v>
      </c>
      <c r="P181" s="41">
        <v>0</v>
      </c>
      <c r="Q181" s="41">
        <f t="shared" si="85"/>
        <v>185562.53099999999</v>
      </c>
      <c r="R181" s="41" t="e">
        <f>IF(Y181&gt;0, Y181, 0)</f>
        <v>#REF!</v>
      </c>
      <c r="S181" s="41" t="e">
        <f>IF(Y181&gt;0, AY181-O181-P181-Q181-R181, 0)</f>
        <v>#REF!</v>
      </c>
      <c r="T181" s="38">
        <v>10583.73</v>
      </c>
      <c r="U181" s="38">
        <v>12219.93</v>
      </c>
      <c r="V181" s="39">
        <v>2025</v>
      </c>
      <c r="W181" s="43">
        <v>0</v>
      </c>
      <c r="X181" s="43">
        <f t="shared" si="75"/>
        <v>185562.53099999999</v>
      </c>
      <c r="Y181" s="43" t="e">
        <f>+(J181*11.55+K181*23.1)*12*30+[2]Лист1!$BC$80</f>
        <v>#REF!</v>
      </c>
      <c r="Z181" s="43"/>
      <c r="AA181" s="43">
        <f t="shared" si="82"/>
        <v>19247611.74819446</v>
      </c>
      <c r="AB181" s="43">
        <v>0</v>
      </c>
      <c r="AC181" s="43">
        <v>0</v>
      </c>
      <c r="AD181" s="43">
        <v>0</v>
      </c>
      <c r="AE181" s="43">
        <v>0</v>
      </c>
      <c r="AF181" s="43">
        <v>622204.5</v>
      </c>
      <c r="AG181" s="43">
        <v>0</v>
      </c>
      <c r="AH181" s="43">
        <v>0</v>
      </c>
      <c r="AI181" s="43">
        <v>0</v>
      </c>
      <c r="AJ181" s="43">
        <v>7829506.5700000003</v>
      </c>
      <c r="AK181" s="43">
        <v>0</v>
      </c>
      <c r="AL181" s="43">
        <v>4044553.67</v>
      </c>
      <c r="AM181" s="43">
        <v>4174165.09</v>
      </c>
      <c r="AN181" s="43">
        <v>2020157.2635999999</v>
      </c>
      <c r="AO181" s="43">
        <v>192476.11749999999</v>
      </c>
      <c r="AP181" s="43">
        <v>364548.53709445999</v>
      </c>
      <c r="AQ181" s="5">
        <f t="shared" si="83"/>
        <v>4</v>
      </c>
      <c r="AS181" s="36" t="e">
        <f t="shared" si="86"/>
        <v>#REF!</v>
      </c>
      <c r="AT181" s="36" t="e">
        <f t="shared" si="87"/>
        <v>#REF!</v>
      </c>
      <c r="AU181" s="37" t="s">
        <v>276</v>
      </c>
      <c r="AV181" s="36" t="s">
        <v>277</v>
      </c>
      <c r="AW181" s="36"/>
      <c r="AX181" s="45" t="e">
        <f t="shared" si="79"/>
        <v>#REF!</v>
      </c>
      <c r="AY181" s="46">
        <v>19247611.75</v>
      </c>
      <c r="AZ181" s="46"/>
      <c r="BA181" s="46"/>
      <c r="BB181" s="46"/>
      <c r="BC181" s="46"/>
      <c r="BD181" s="46">
        <v>622204.5</v>
      </c>
      <c r="BE181" s="45"/>
      <c r="BF181" s="45">
        <v>0</v>
      </c>
      <c r="BG181" s="46"/>
      <c r="BH181" s="46">
        <v>7829506.5700000003</v>
      </c>
      <c r="BI181" s="46"/>
      <c r="BJ181" s="46">
        <v>4044553.67</v>
      </c>
      <c r="BK181" s="46">
        <v>4174165.09</v>
      </c>
      <c r="BL181" s="46">
        <v>2020157.26</v>
      </c>
      <c r="BM181" s="46">
        <v>192476.12</v>
      </c>
      <c r="BN181" s="46">
        <v>364548.54</v>
      </c>
      <c r="BO181" s="47">
        <f t="shared" si="84"/>
        <v>4</v>
      </c>
      <c r="BP181" s="48">
        <f>+AY181-'Приложение 2'!E181</f>
        <v>0</v>
      </c>
    </row>
    <row r="182" spans="1:68" ht="12.75" customHeight="1" x14ac:dyDescent="0.25">
      <c r="A182" s="36">
        <f t="shared" si="80"/>
        <v>170</v>
      </c>
      <c r="B182" s="36">
        <f t="shared" si="81"/>
        <v>170</v>
      </c>
      <c r="C182" s="37" t="s">
        <v>276</v>
      </c>
      <c r="D182" s="36" t="s">
        <v>278</v>
      </c>
      <c r="E182" s="38" t="s">
        <v>108</v>
      </c>
      <c r="F182" s="39" t="s">
        <v>61</v>
      </c>
      <c r="G182" s="39">
        <v>5</v>
      </c>
      <c r="H182" s="39">
        <v>2</v>
      </c>
      <c r="I182" s="38">
        <v>1560.9</v>
      </c>
      <c r="J182" s="38">
        <v>1356.3</v>
      </c>
      <c r="K182" s="38">
        <v>204.6</v>
      </c>
      <c r="L182" s="40">
        <v>51</v>
      </c>
      <c r="M182" s="41">
        <f t="shared" si="78"/>
        <v>913157.73</v>
      </c>
      <c r="N182" s="41"/>
      <c r="O182" s="41">
        <v>0</v>
      </c>
      <c r="P182" s="41">
        <v>0</v>
      </c>
      <c r="Q182" s="41">
        <f t="shared" si="85"/>
        <v>207993.55500000002</v>
      </c>
      <c r="R182" s="41">
        <f>+AY182-O182-Q182</f>
        <v>705164.17499999993</v>
      </c>
      <c r="S182" s="41">
        <v>0</v>
      </c>
      <c r="T182" s="38">
        <v>395.03</v>
      </c>
      <c r="U182" s="38">
        <v>585.02</v>
      </c>
      <c r="V182" s="39">
        <v>2025</v>
      </c>
      <c r="W182" s="43">
        <v>0</v>
      </c>
      <c r="X182" s="43">
        <f t="shared" si="75"/>
        <v>207993.55500000002</v>
      </c>
      <c r="Y182" s="43" t="e">
        <f>+(J182*11.55+K182*23.1)*12*30+[2]Лист1!$BC$81</f>
        <v>#REF!</v>
      </c>
      <c r="Z182" s="43"/>
      <c r="AA182" s="43">
        <f t="shared" si="82"/>
        <v>913157.72009351989</v>
      </c>
      <c r="AB182" s="43">
        <v>0</v>
      </c>
      <c r="AC182" s="43">
        <v>0</v>
      </c>
      <c r="AD182" s="43">
        <v>0</v>
      </c>
      <c r="AE182" s="43">
        <v>0</v>
      </c>
      <c r="AF182" s="43">
        <v>616595.14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273947.31599999999</v>
      </c>
      <c r="AO182" s="43">
        <v>9131.5771999999997</v>
      </c>
      <c r="AP182" s="43">
        <v>13483.68689352</v>
      </c>
      <c r="AQ182" s="5">
        <f t="shared" si="83"/>
        <v>1</v>
      </c>
      <c r="AS182" s="36" t="e">
        <f t="shared" si="86"/>
        <v>#REF!</v>
      </c>
      <c r="AT182" s="36" t="e">
        <f t="shared" si="87"/>
        <v>#REF!</v>
      </c>
      <c r="AU182" s="37" t="s">
        <v>276</v>
      </c>
      <c r="AV182" s="36" t="s">
        <v>278</v>
      </c>
      <c r="AW182" s="36"/>
      <c r="AX182" s="45">
        <f t="shared" si="79"/>
        <v>0</v>
      </c>
      <c r="AY182" s="46">
        <v>913157.73</v>
      </c>
      <c r="AZ182" s="46"/>
      <c r="BA182" s="46"/>
      <c r="BB182" s="46"/>
      <c r="BC182" s="46"/>
      <c r="BD182" s="46">
        <v>616595.14</v>
      </c>
      <c r="BE182" s="45"/>
      <c r="BF182" s="45">
        <v>0</v>
      </c>
      <c r="BG182" s="46"/>
      <c r="BH182" s="46"/>
      <c r="BI182" s="46"/>
      <c r="BJ182" s="46"/>
      <c r="BK182" s="46"/>
      <c r="BL182" s="46">
        <v>273947.32</v>
      </c>
      <c r="BM182" s="46">
        <v>9131.58</v>
      </c>
      <c r="BN182" s="46">
        <v>13483.69</v>
      </c>
      <c r="BO182" s="47">
        <f t="shared" si="84"/>
        <v>1</v>
      </c>
      <c r="BP182" s="48">
        <f>+AY182-'Приложение 2'!E182</f>
        <v>0</v>
      </c>
    </row>
    <row r="183" spans="1:68" ht="12.75" customHeight="1" x14ac:dyDescent="0.25">
      <c r="A183" s="36">
        <f t="shared" si="80"/>
        <v>171</v>
      </c>
      <c r="B183" s="36">
        <f t="shared" si="81"/>
        <v>171</v>
      </c>
      <c r="C183" s="37" t="s">
        <v>276</v>
      </c>
      <c r="D183" s="36" t="s">
        <v>279</v>
      </c>
      <c r="E183" s="38" t="s">
        <v>81</v>
      </c>
      <c r="F183" s="39" t="s">
        <v>61</v>
      </c>
      <c r="G183" s="39">
        <v>4</v>
      </c>
      <c r="H183" s="39">
        <v>6</v>
      </c>
      <c r="I183" s="38">
        <v>4977.3999999999996</v>
      </c>
      <c r="J183" s="38">
        <v>4942.2</v>
      </c>
      <c r="K183" s="38">
        <v>35.199999999999797</v>
      </c>
      <c r="L183" s="40">
        <v>212</v>
      </c>
      <c r="M183" s="41">
        <f t="shared" si="78"/>
        <v>2911878.56</v>
      </c>
      <c r="N183" s="41"/>
      <c r="O183" s="41">
        <v>0</v>
      </c>
      <c r="P183" s="41">
        <v>0</v>
      </c>
      <c r="Q183" s="41">
        <f t="shared" si="85"/>
        <v>859656.446</v>
      </c>
      <c r="R183" s="41">
        <f>+AY183-O183-Q183</f>
        <v>2052222.1140000001</v>
      </c>
      <c r="S183" s="41">
        <v>0</v>
      </c>
      <c r="T183" s="38">
        <v>395.03</v>
      </c>
      <c r="U183" s="38">
        <v>585.02</v>
      </c>
      <c r="V183" s="39">
        <v>2025</v>
      </c>
      <c r="W183" s="43">
        <v>269122.03999999998</v>
      </c>
      <c r="X183" s="43">
        <f t="shared" si="75"/>
        <v>590534.40599999996</v>
      </c>
      <c r="Y183" s="43">
        <f>+(J183*11.55+K183*23.1)*12*30</f>
        <v>20842390.800000001</v>
      </c>
      <c r="Z183" s="43"/>
      <c r="AA183" s="43">
        <f t="shared" si="82"/>
        <v>2911878.5491693001</v>
      </c>
      <c r="AB183" s="43">
        <v>0</v>
      </c>
      <c r="AC183" s="43">
        <v>0</v>
      </c>
      <c r="AD183" s="43">
        <v>0</v>
      </c>
      <c r="AE183" s="43">
        <v>0</v>
      </c>
      <c r="AF183" s="43">
        <v>1966199.4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873563.56499999994</v>
      </c>
      <c r="AO183" s="43">
        <v>29118.785500000002</v>
      </c>
      <c r="AP183" s="43">
        <v>42996.798669299998</v>
      </c>
      <c r="AQ183" s="5">
        <f t="shared" si="83"/>
        <v>1</v>
      </c>
      <c r="AS183" s="36" t="e">
        <f t="shared" si="86"/>
        <v>#REF!</v>
      </c>
      <c r="AT183" s="36" t="e">
        <f t="shared" si="87"/>
        <v>#REF!</v>
      </c>
      <c r="AU183" s="37" t="s">
        <v>276</v>
      </c>
      <c r="AV183" s="36" t="s">
        <v>279</v>
      </c>
      <c r="AW183" s="36"/>
      <c r="AX183" s="45">
        <f t="shared" si="79"/>
        <v>0</v>
      </c>
      <c r="AY183" s="46">
        <v>2911878.56</v>
      </c>
      <c r="AZ183" s="46"/>
      <c r="BA183" s="46"/>
      <c r="BB183" s="46"/>
      <c r="BC183" s="46"/>
      <c r="BD183" s="46">
        <v>1966199.4</v>
      </c>
      <c r="BE183" s="45"/>
      <c r="BF183" s="45">
        <v>0</v>
      </c>
      <c r="BG183" s="46"/>
      <c r="BH183" s="46"/>
      <c r="BI183" s="46"/>
      <c r="BJ183" s="46"/>
      <c r="BK183" s="46"/>
      <c r="BL183" s="46">
        <v>873563.57</v>
      </c>
      <c r="BM183" s="46">
        <v>29118.79</v>
      </c>
      <c r="BN183" s="46">
        <v>42996.800000000003</v>
      </c>
      <c r="BO183" s="47">
        <f t="shared" si="84"/>
        <v>1</v>
      </c>
      <c r="BP183" s="48">
        <f>+AY183-'Приложение 2'!E183</f>
        <v>0</v>
      </c>
    </row>
    <row r="184" spans="1:68" ht="12.75" customHeight="1" x14ac:dyDescent="0.25">
      <c r="A184" s="36">
        <f t="shared" si="80"/>
        <v>172</v>
      </c>
      <c r="B184" s="36">
        <f t="shared" si="81"/>
        <v>172</v>
      </c>
      <c r="C184" s="37" t="s">
        <v>276</v>
      </c>
      <c r="D184" s="36" t="s">
        <v>280</v>
      </c>
      <c r="E184" s="38" t="s">
        <v>137</v>
      </c>
      <c r="F184" s="39" t="s">
        <v>61</v>
      </c>
      <c r="G184" s="39">
        <v>5</v>
      </c>
      <c r="H184" s="39">
        <v>4</v>
      </c>
      <c r="I184" s="38">
        <v>3370</v>
      </c>
      <c r="J184" s="38">
        <v>2494.1</v>
      </c>
      <c r="K184" s="38">
        <v>875.9</v>
      </c>
      <c r="L184" s="40">
        <v>129</v>
      </c>
      <c r="M184" s="41">
        <f t="shared" si="78"/>
        <v>1971517.4</v>
      </c>
      <c r="N184" s="41"/>
      <c r="O184" s="41">
        <v>0</v>
      </c>
      <c r="P184" s="41">
        <v>0</v>
      </c>
      <c r="Q184" s="41">
        <f t="shared" si="85"/>
        <v>500209.47899999999</v>
      </c>
      <c r="R184" s="41">
        <f>+AY184-O184-Q184</f>
        <v>1471307.9209999999</v>
      </c>
      <c r="S184" s="41">
        <v>0</v>
      </c>
      <c r="T184" s="38">
        <v>395.03</v>
      </c>
      <c r="U184" s="38">
        <v>585.02</v>
      </c>
      <c r="V184" s="39">
        <v>2025</v>
      </c>
      <c r="W184" s="43">
        <v>0</v>
      </c>
      <c r="X184" s="43">
        <f t="shared" si="75"/>
        <v>500209.47899999999</v>
      </c>
      <c r="Y184" s="43" t="e">
        <f>+(J184*11.55+K184*23.1)*12*30+[2]Лист1!$BC$90</f>
        <v>#REF!</v>
      </c>
      <c r="Z184" s="43"/>
      <c r="AA184" s="43">
        <f t="shared" si="82"/>
        <v>1971517.3999283998</v>
      </c>
      <c r="AB184" s="43">
        <v>0</v>
      </c>
      <c r="AC184" s="43">
        <v>0</v>
      </c>
      <c r="AD184" s="43">
        <v>0</v>
      </c>
      <c r="AE184" s="43">
        <v>0</v>
      </c>
      <c r="AF184" s="43">
        <v>1331235.58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591455.22</v>
      </c>
      <c r="AO184" s="43">
        <v>19715.173999999999</v>
      </c>
      <c r="AP184" s="43">
        <v>29111.4259284</v>
      </c>
      <c r="AQ184" s="5">
        <f t="shared" si="83"/>
        <v>1</v>
      </c>
      <c r="AS184" s="36" t="e">
        <f t="shared" si="86"/>
        <v>#REF!</v>
      </c>
      <c r="AT184" s="36" t="e">
        <f t="shared" si="87"/>
        <v>#REF!</v>
      </c>
      <c r="AU184" s="37" t="s">
        <v>276</v>
      </c>
      <c r="AV184" s="36" t="s">
        <v>280</v>
      </c>
      <c r="AW184" s="36"/>
      <c r="AX184" s="45">
        <f t="shared" si="79"/>
        <v>0</v>
      </c>
      <c r="AY184" s="46">
        <v>1971517.4</v>
      </c>
      <c r="AZ184" s="46"/>
      <c r="BA184" s="46"/>
      <c r="BB184" s="46"/>
      <c r="BC184" s="46"/>
      <c r="BD184" s="46">
        <v>1331235.58</v>
      </c>
      <c r="BE184" s="45"/>
      <c r="BF184" s="45">
        <v>0</v>
      </c>
      <c r="BG184" s="46"/>
      <c r="BH184" s="46"/>
      <c r="BI184" s="46"/>
      <c r="BJ184" s="46"/>
      <c r="BK184" s="46"/>
      <c r="BL184" s="46">
        <v>591455.22</v>
      </c>
      <c r="BM184" s="46">
        <v>19715.169999999998</v>
      </c>
      <c r="BN184" s="46">
        <v>29111.43</v>
      </c>
      <c r="BO184" s="47">
        <f t="shared" si="84"/>
        <v>1</v>
      </c>
      <c r="BP184" s="48">
        <f>+AY184-'Приложение 2'!E184</f>
        <v>0</v>
      </c>
    </row>
    <row r="185" spans="1:68" ht="12.75" customHeight="1" x14ac:dyDescent="0.25">
      <c r="A185" s="36">
        <f t="shared" si="80"/>
        <v>173</v>
      </c>
      <c r="B185" s="36">
        <f t="shared" si="81"/>
        <v>173</v>
      </c>
      <c r="C185" s="37" t="s">
        <v>276</v>
      </c>
      <c r="D185" s="36" t="s">
        <v>281</v>
      </c>
      <c r="E185" s="38" t="s">
        <v>206</v>
      </c>
      <c r="F185" s="39" t="s">
        <v>61</v>
      </c>
      <c r="G185" s="39">
        <v>5</v>
      </c>
      <c r="H185" s="39">
        <v>4</v>
      </c>
      <c r="I185" s="38">
        <v>3081.6</v>
      </c>
      <c r="J185" s="38">
        <v>1856.9</v>
      </c>
      <c r="K185" s="38">
        <v>1224.7</v>
      </c>
      <c r="L185" s="40">
        <v>88</v>
      </c>
      <c r="M185" s="41">
        <f t="shared" si="78"/>
        <v>1802797.63</v>
      </c>
      <c r="N185" s="41"/>
      <c r="O185" s="41">
        <v>0</v>
      </c>
      <c r="P185" s="41">
        <v>0</v>
      </c>
      <c r="Q185" s="41">
        <f t="shared" si="85"/>
        <v>507325.20300000004</v>
      </c>
      <c r="R185" s="41">
        <f>+AY185-O185-Q185</f>
        <v>1295472.4269999999</v>
      </c>
      <c r="S185" s="41">
        <v>0</v>
      </c>
      <c r="T185" s="38">
        <v>395.03</v>
      </c>
      <c r="U185" s="38">
        <v>585.02</v>
      </c>
      <c r="V185" s="39">
        <v>2025</v>
      </c>
      <c r="W185" s="43">
        <v>0</v>
      </c>
      <c r="X185" s="43">
        <f t="shared" si="75"/>
        <v>507325.20300000004</v>
      </c>
      <c r="Y185" s="43" t="e">
        <f>+(J185*11.55+K185*23.1)*12*30+[2]Лист1!$BC$91</f>
        <v>#REF!</v>
      </c>
      <c r="Z185" s="43"/>
      <c r="AA185" s="43">
        <f t="shared" si="82"/>
        <v>1802797.6251045798</v>
      </c>
      <c r="AB185" s="43">
        <v>0</v>
      </c>
      <c r="AC185" s="43">
        <v>0</v>
      </c>
      <c r="AD185" s="43">
        <v>0</v>
      </c>
      <c r="AE185" s="43">
        <v>0</v>
      </c>
      <c r="AF185" s="43">
        <v>1217310.25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540839.28899999999</v>
      </c>
      <c r="AO185" s="43">
        <v>18027.976299999998</v>
      </c>
      <c r="AP185" s="43">
        <v>26620.109804579999</v>
      </c>
      <c r="AQ185" s="5">
        <f t="shared" si="83"/>
        <v>1</v>
      </c>
      <c r="AS185" s="36" t="e">
        <f t="shared" si="86"/>
        <v>#REF!</v>
      </c>
      <c r="AT185" s="36" t="e">
        <f t="shared" si="87"/>
        <v>#REF!</v>
      </c>
      <c r="AU185" s="37" t="s">
        <v>276</v>
      </c>
      <c r="AV185" s="36" t="s">
        <v>281</v>
      </c>
      <c r="AW185" s="36"/>
      <c r="AX185" s="45">
        <f t="shared" si="79"/>
        <v>0</v>
      </c>
      <c r="AY185" s="46">
        <v>1802797.63</v>
      </c>
      <c r="AZ185" s="46"/>
      <c r="BA185" s="46"/>
      <c r="BB185" s="46"/>
      <c r="BC185" s="46"/>
      <c r="BD185" s="46">
        <v>1217310.25</v>
      </c>
      <c r="BE185" s="45"/>
      <c r="BF185" s="45">
        <v>0</v>
      </c>
      <c r="BG185" s="46"/>
      <c r="BH185" s="46"/>
      <c r="BI185" s="46"/>
      <c r="BJ185" s="46"/>
      <c r="BK185" s="46"/>
      <c r="BL185" s="46">
        <v>540839.29</v>
      </c>
      <c r="BM185" s="46">
        <v>18027.98</v>
      </c>
      <c r="BN185" s="46">
        <v>26620.11</v>
      </c>
      <c r="BO185" s="47">
        <f t="shared" si="84"/>
        <v>1</v>
      </c>
      <c r="BP185" s="48">
        <f>+AY185-'Приложение 2'!E185</f>
        <v>0</v>
      </c>
    </row>
    <row r="186" spans="1:68" ht="12.75" customHeight="1" x14ac:dyDescent="0.25">
      <c r="A186" s="36">
        <f t="shared" si="80"/>
        <v>174</v>
      </c>
      <c r="B186" s="36">
        <f t="shared" si="81"/>
        <v>174</v>
      </c>
      <c r="C186" s="37" t="s">
        <v>276</v>
      </c>
      <c r="D186" s="36" t="s">
        <v>282</v>
      </c>
      <c r="E186" s="38" t="s">
        <v>283</v>
      </c>
      <c r="F186" s="39" t="s">
        <v>61</v>
      </c>
      <c r="G186" s="39">
        <v>4</v>
      </c>
      <c r="H186" s="39">
        <v>4</v>
      </c>
      <c r="I186" s="38">
        <v>2520.5</v>
      </c>
      <c r="J186" s="38">
        <v>2454</v>
      </c>
      <c r="K186" s="38">
        <v>66.5</v>
      </c>
      <c r="L186" s="40">
        <v>120</v>
      </c>
      <c r="M186" s="41" t="e">
        <f t="shared" si="78"/>
        <v>#REF!</v>
      </c>
      <c r="N186" s="41"/>
      <c r="O186" s="41">
        <v>0</v>
      </c>
      <c r="P186" s="41">
        <v>0</v>
      </c>
      <c r="Q186" s="41">
        <f t="shared" si="85"/>
        <v>304774.47000000003</v>
      </c>
      <c r="R186" s="41" t="e">
        <f>IF(Y186&gt;0, Y186, 0)</f>
        <v>#REF!</v>
      </c>
      <c r="S186" s="41" t="e">
        <f>IF(Y186&gt;0, AY186-O186-P186-Q186-R186, 0)</f>
        <v>#REF!</v>
      </c>
      <c r="T186" s="38">
        <v>1372.34</v>
      </c>
      <c r="U186" s="38">
        <v>1707.14</v>
      </c>
      <c r="V186" s="39">
        <v>2025</v>
      </c>
      <c r="W186" s="43">
        <v>0</v>
      </c>
      <c r="X186" s="43">
        <f t="shared" si="75"/>
        <v>304774.47000000003</v>
      </c>
      <c r="Y186" s="43" t="e">
        <f>+(J186*11.55+K186*23.1)*12*30+[2]Лист1!$BC$92</f>
        <v>#REF!</v>
      </c>
      <c r="Z186" s="43"/>
      <c r="AA186" s="43">
        <f t="shared" si="82"/>
        <v>4302846.3710082192</v>
      </c>
      <c r="AB186" s="43">
        <v>0</v>
      </c>
      <c r="AC186" s="43">
        <v>2463322.21</v>
      </c>
      <c r="AD186" s="43">
        <v>0</v>
      </c>
      <c r="AE186" s="43">
        <v>0</v>
      </c>
      <c r="AF186" s="43">
        <v>995661.51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725193.21900000004</v>
      </c>
      <c r="AO186" s="43">
        <v>43028.4637</v>
      </c>
      <c r="AP186" s="43">
        <v>75640.968308220006</v>
      </c>
      <c r="AQ186" s="5">
        <f t="shared" si="83"/>
        <v>2</v>
      </c>
      <c r="AS186" s="36" t="e">
        <f t="shared" si="86"/>
        <v>#REF!</v>
      </c>
      <c r="AT186" s="36" t="e">
        <f t="shared" si="87"/>
        <v>#REF!</v>
      </c>
      <c r="AU186" s="37" t="s">
        <v>276</v>
      </c>
      <c r="AV186" s="36" t="s">
        <v>282</v>
      </c>
      <c r="AW186" s="36"/>
      <c r="AX186" s="45" t="e">
        <f t="shared" si="79"/>
        <v>#REF!</v>
      </c>
      <c r="AY186" s="46">
        <v>4302846.37</v>
      </c>
      <c r="AZ186" s="46"/>
      <c r="BA186" s="46">
        <v>2463322.21</v>
      </c>
      <c r="BB186" s="46"/>
      <c r="BC186" s="46"/>
      <c r="BD186" s="46">
        <v>995661.51</v>
      </c>
      <c r="BE186" s="45"/>
      <c r="BF186" s="45">
        <v>0</v>
      </c>
      <c r="BG186" s="46"/>
      <c r="BH186" s="46"/>
      <c r="BI186" s="46"/>
      <c r="BJ186" s="46"/>
      <c r="BK186" s="46"/>
      <c r="BL186" s="46">
        <v>725193.22</v>
      </c>
      <c r="BM186" s="46">
        <v>43028.46</v>
      </c>
      <c r="BN186" s="46">
        <v>75640.97</v>
      </c>
      <c r="BO186" s="47">
        <f t="shared" si="84"/>
        <v>2</v>
      </c>
      <c r="BP186" s="48">
        <f>+AY186-'Приложение 2'!E186</f>
        <v>0</v>
      </c>
    </row>
    <row r="187" spans="1:68" ht="12.75" customHeight="1" x14ac:dyDescent="0.25">
      <c r="A187" s="36">
        <f t="shared" si="80"/>
        <v>175</v>
      </c>
      <c r="B187" s="36">
        <f t="shared" si="81"/>
        <v>175</v>
      </c>
      <c r="C187" s="37" t="s">
        <v>276</v>
      </c>
      <c r="D187" s="36" t="s">
        <v>284</v>
      </c>
      <c r="E187" s="38" t="s">
        <v>285</v>
      </c>
      <c r="F187" s="39" t="s">
        <v>61</v>
      </c>
      <c r="G187" s="39">
        <v>4</v>
      </c>
      <c r="H187" s="39">
        <v>4</v>
      </c>
      <c r="I187" s="38">
        <v>2534.5</v>
      </c>
      <c r="J187" s="38">
        <v>2436</v>
      </c>
      <c r="K187" s="38">
        <v>98.5</v>
      </c>
      <c r="L187" s="40">
        <v>116</v>
      </c>
      <c r="M187" s="41">
        <f t="shared" si="78"/>
        <v>4326746.32</v>
      </c>
      <c r="N187" s="41"/>
      <c r="O187" s="41">
        <v>2237144.87</v>
      </c>
      <c r="P187" s="41">
        <v>0</v>
      </c>
      <c r="Q187" s="41">
        <f t="shared" si="85"/>
        <v>310193.73000000004</v>
      </c>
      <c r="R187" s="41">
        <f>+AY187-O187-Q187</f>
        <v>1779407.7200000002</v>
      </c>
      <c r="S187" s="41">
        <v>0</v>
      </c>
      <c r="T187" s="38">
        <v>1372.34</v>
      </c>
      <c r="U187" s="38">
        <v>1707.14</v>
      </c>
      <c r="V187" s="39">
        <v>2025</v>
      </c>
      <c r="W187" s="43">
        <v>0</v>
      </c>
      <c r="X187" s="43">
        <f t="shared" si="75"/>
        <v>310193.73000000004</v>
      </c>
      <c r="Y187" s="43" t="e">
        <f>+(J187*11.55+K187*23.1)*12*30+[2]Лист1!$BC$93</f>
        <v>#REF!</v>
      </c>
      <c r="Z187" s="43"/>
      <c r="AA187" s="43">
        <f t="shared" si="82"/>
        <v>4326746.3268479798</v>
      </c>
      <c r="AB187" s="43">
        <v>0</v>
      </c>
      <c r="AC187" s="43">
        <v>2477004.62</v>
      </c>
      <c r="AD187" s="43">
        <v>0</v>
      </c>
      <c r="AE187" s="43">
        <v>0</v>
      </c>
      <c r="AF187" s="43">
        <v>1001191.86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729221.27099999995</v>
      </c>
      <c r="AO187" s="43">
        <v>43267.463300000003</v>
      </c>
      <c r="AP187" s="43">
        <v>76061.112547979996</v>
      </c>
      <c r="AQ187" s="5">
        <f t="shared" si="83"/>
        <v>2</v>
      </c>
      <c r="AS187" s="36" t="e">
        <f t="shared" si="86"/>
        <v>#REF!</v>
      </c>
      <c r="AT187" s="36" t="e">
        <f t="shared" si="87"/>
        <v>#REF!</v>
      </c>
      <c r="AU187" s="37" t="s">
        <v>276</v>
      </c>
      <c r="AV187" s="36" t="s">
        <v>284</v>
      </c>
      <c r="AW187" s="36"/>
      <c r="AX187" s="45">
        <f t="shared" si="79"/>
        <v>0</v>
      </c>
      <c r="AY187" s="46">
        <v>4326746.32</v>
      </c>
      <c r="AZ187" s="46"/>
      <c r="BA187" s="46">
        <v>2477004.62</v>
      </c>
      <c r="BB187" s="46"/>
      <c r="BC187" s="46"/>
      <c r="BD187" s="46">
        <v>1001191.86</v>
      </c>
      <c r="BE187" s="45"/>
      <c r="BF187" s="45">
        <v>0</v>
      </c>
      <c r="BG187" s="46"/>
      <c r="BH187" s="46"/>
      <c r="BI187" s="46"/>
      <c r="BJ187" s="46"/>
      <c r="BK187" s="46"/>
      <c r="BL187" s="46">
        <v>729221.27</v>
      </c>
      <c r="BM187" s="46">
        <v>43267.46</v>
      </c>
      <c r="BN187" s="46">
        <v>76061.11</v>
      </c>
      <c r="BO187" s="47">
        <f t="shared" si="84"/>
        <v>2</v>
      </c>
      <c r="BP187" s="48">
        <f>+AY187-'Приложение 2'!E187</f>
        <v>0</v>
      </c>
    </row>
    <row r="188" spans="1:68" ht="12.75" customHeight="1" x14ac:dyDescent="0.25">
      <c r="A188" s="36">
        <f t="shared" si="80"/>
        <v>176</v>
      </c>
      <c r="B188" s="36">
        <f t="shared" si="81"/>
        <v>176</v>
      </c>
      <c r="C188" s="37" t="s">
        <v>276</v>
      </c>
      <c r="D188" s="36" t="s">
        <v>286</v>
      </c>
      <c r="E188" s="38" t="s">
        <v>108</v>
      </c>
      <c r="F188" s="39" t="s">
        <v>61</v>
      </c>
      <c r="G188" s="39">
        <v>5</v>
      </c>
      <c r="H188" s="39">
        <v>3</v>
      </c>
      <c r="I188" s="38">
        <v>2240</v>
      </c>
      <c r="J188" s="38">
        <v>2237</v>
      </c>
      <c r="K188" s="38">
        <v>3</v>
      </c>
      <c r="L188" s="40">
        <v>106</v>
      </c>
      <c r="M188" s="41">
        <f t="shared" si="78"/>
        <v>6631452.7999999998</v>
      </c>
      <c r="N188" s="41"/>
      <c r="O188" s="41">
        <v>0</v>
      </c>
      <c r="P188" s="41">
        <v>0</v>
      </c>
      <c r="Q188" s="41">
        <f t="shared" si="85"/>
        <v>1249503.8400000001</v>
      </c>
      <c r="R188" s="41">
        <f>+AY188-O188-Q188</f>
        <v>5381948.96</v>
      </c>
      <c r="S188" s="41">
        <v>0</v>
      </c>
      <c r="T188" s="38">
        <v>2510.4299999999998</v>
      </c>
      <c r="U188" s="38">
        <v>2960.47</v>
      </c>
      <c r="V188" s="39">
        <v>2025</v>
      </c>
      <c r="W188" s="43">
        <v>985256.01</v>
      </c>
      <c r="X188" s="43">
        <f t="shared" si="75"/>
        <v>264247.83</v>
      </c>
      <c r="Y188" s="43">
        <f>+(J188*11.55+K188*23.1)*12*30</f>
        <v>9326394.0000000019</v>
      </c>
      <c r="Z188" s="43"/>
      <c r="AA188" s="43">
        <f t="shared" si="82"/>
        <v>6631452.7957087997</v>
      </c>
      <c r="AB188" s="43">
        <v>4738495.97</v>
      </c>
      <c r="AC188" s="43">
        <v>0</v>
      </c>
      <c r="AD188" s="43">
        <v>0</v>
      </c>
      <c r="AE188" s="43">
        <v>0</v>
      </c>
      <c r="AF188" s="43">
        <v>884856.88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818814.08</v>
      </c>
      <c r="AO188" s="43">
        <v>66314.528000000006</v>
      </c>
      <c r="AP188" s="43">
        <v>122971.3377088</v>
      </c>
      <c r="AQ188" s="5">
        <f t="shared" si="83"/>
        <v>2</v>
      </c>
      <c r="AS188" s="36" t="e">
        <f t="shared" si="86"/>
        <v>#REF!</v>
      </c>
      <c r="AT188" s="36" t="e">
        <f t="shared" si="87"/>
        <v>#REF!</v>
      </c>
      <c r="AU188" s="37" t="s">
        <v>276</v>
      </c>
      <c r="AV188" s="36" t="s">
        <v>286</v>
      </c>
      <c r="AW188" s="36"/>
      <c r="AX188" s="45">
        <f t="shared" si="79"/>
        <v>0</v>
      </c>
      <c r="AY188" s="46">
        <v>6631452.7999999998</v>
      </c>
      <c r="AZ188" s="46">
        <v>4738495.97</v>
      </c>
      <c r="BA188" s="46"/>
      <c r="BB188" s="46"/>
      <c r="BC188" s="46"/>
      <c r="BD188" s="46">
        <v>884856.88</v>
      </c>
      <c r="BE188" s="45"/>
      <c r="BF188" s="45">
        <v>0</v>
      </c>
      <c r="BG188" s="46"/>
      <c r="BH188" s="46"/>
      <c r="BI188" s="46"/>
      <c r="BJ188" s="46"/>
      <c r="BK188" s="46"/>
      <c r="BL188" s="46">
        <v>818814.08</v>
      </c>
      <c r="BM188" s="46">
        <v>66314.53</v>
      </c>
      <c r="BN188" s="46">
        <v>122971.34</v>
      </c>
      <c r="BO188" s="47">
        <f t="shared" si="84"/>
        <v>2</v>
      </c>
      <c r="BP188" s="48">
        <f>+AY188-'Приложение 2'!E188</f>
        <v>0</v>
      </c>
    </row>
    <row r="189" spans="1:68" ht="12.75" customHeight="1" x14ac:dyDescent="0.25">
      <c r="A189" s="36">
        <f t="shared" si="80"/>
        <v>177</v>
      </c>
      <c r="B189" s="36">
        <f t="shared" si="81"/>
        <v>177</v>
      </c>
      <c r="C189" s="37" t="s">
        <v>276</v>
      </c>
      <c r="D189" s="36" t="s">
        <v>287</v>
      </c>
      <c r="E189" s="38" t="s">
        <v>108</v>
      </c>
      <c r="F189" s="39" t="s">
        <v>61</v>
      </c>
      <c r="G189" s="39">
        <v>5</v>
      </c>
      <c r="H189" s="39">
        <v>3</v>
      </c>
      <c r="I189" s="38">
        <v>2178.8000000000002</v>
      </c>
      <c r="J189" s="38">
        <v>2178.8000000000002</v>
      </c>
      <c r="K189" s="38">
        <v>0</v>
      </c>
      <c r="L189" s="40">
        <v>97</v>
      </c>
      <c r="M189" s="41">
        <f t="shared" si="78"/>
        <v>1274641.58</v>
      </c>
      <c r="N189" s="41"/>
      <c r="O189" s="41">
        <v>0</v>
      </c>
      <c r="P189" s="41">
        <v>0</v>
      </c>
      <c r="Q189" s="41">
        <f t="shared" si="85"/>
        <v>256684.42800000004</v>
      </c>
      <c r="R189" s="41">
        <f>+AY189-O189-Q189</f>
        <v>1017957.152</v>
      </c>
      <c r="S189" s="41">
        <v>0</v>
      </c>
      <c r="T189" s="38">
        <v>395.03</v>
      </c>
      <c r="U189" s="38">
        <v>585.02</v>
      </c>
      <c r="V189" s="39">
        <v>2025</v>
      </c>
      <c r="W189" s="43">
        <v>0</v>
      </c>
      <c r="X189" s="43">
        <f t="shared" si="75"/>
        <v>256684.42800000004</v>
      </c>
      <c r="Y189" s="43" t="e">
        <f>+(J189*11.55+K189*23.1)*12*30+[2]Лист1!$BC$95</f>
        <v>#REF!</v>
      </c>
      <c r="Z189" s="43"/>
      <c r="AA189" s="43">
        <f t="shared" si="82"/>
        <v>1274641.5773702802</v>
      </c>
      <c r="AB189" s="43">
        <v>0</v>
      </c>
      <c r="AC189" s="43">
        <v>0</v>
      </c>
      <c r="AD189" s="43">
        <v>0</v>
      </c>
      <c r="AE189" s="43">
        <v>0</v>
      </c>
      <c r="AF189" s="43">
        <v>860681.33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3">
        <v>382392.47399999999</v>
      </c>
      <c r="AO189" s="43">
        <v>12746.415800000001</v>
      </c>
      <c r="AP189" s="43">
        <v>18821.357570280001</v>
      </c>
      <c r="AQ189" s="5">
        <f t="shared" si="83"/>
        <v>1</v>
      </c>
      <c r="AS189" s="36" t="e">
        <f t="shared" si="86"/>
        <v>#REF!</v>
      </c>
      <c r="AT189" s="36" t="e">
        <f t="shared" si="87"/>
        <v>#REF!</v>
      </c>
      <c r="AU189" s="37" t="s">
        <v>276</v>
      </c>
      <c r="AV189" s="36" t="s">
        <v>287</v>
      </c>
      <c r="AW189" s="36"/>
      <c r="AX189" s="45">
        <f t="shared" si="79"/>
        <v>0</v>
      </c>
      <c r="AY189" s="46">
        <v>1274641.58</v>
      </c>
      <c r="AZ189" s="46"/>
      <c r="BA189" s="46"/>
      <c r="BB189" s="46"/>
      <c r="BC189" s="46"/>
      <c r="BD189" s="46">
        <v>860681.33</v>
      </c>
      <c r="BE189" s="45"/>
      <c r="BF189" s="45">
        <v>0</v>
      </c>
      <c r="BG189" s="46"/>
      <c r="BH189" s="46"/>
      <c r="BI189" s="46"/>
      <c r="BJ189" s="46"/>
      <c r="BK189" s="46"/>
      <c r="BL189" s="46">
        <v>382392.47</v>
      </c>
      <c r="BM189" s="46">
        <v>12746.42</v>
      </c>
      <c r="BN189" s="46">
        <v>18821.36</v>
      </c>
      <c r="BO189" s="47">
        <f t="shared" si="84"/>
        <v>1</v>
      </c>
      <c r="BP189" s="48">
        <f>+AY189-'Приложение 2'!E189</f>
        <v>0</v>
      </c>
    </row>
    <row r="190" spans="1:68" ht="12.75" customHeight="1" x14ac:dyDescent="0.25">
      <c r="A190" s="36">
        <f t="shared" si="80"/>
        <v>178</v>
      </c>
      <c r="B190" s="36">
        <f t="shared" si="81"/>
        <v>178</v>
      </c>
      <c r="C190" s="37" t="s">
        <v>276</v>
      </c>
      <c r="D190" s="36" t="s">
        <v>288</v>
      </c>
      <c r="E190" s="38" t="s">
        <v>149</v>
      </c>
      <c r="F190" s="39" t="s">
        <v>61</v>
      </c>
      <c r="G190" s="39">
        <v>4</v>
      </c>
      <c r="H190" s="39">
        <v>4</v>
      </c>
      <c r="I190" s="38">
        <v>2493.9</v>
      </c>
      <c r="J190" s="38">
        <v>2493.9</v>
      </c>
      <c r="K190" s="38">
        <v>0</v>
      </c>
      <c r="L190" s="40">
        <v>121</v>
      </c>
      <c r="M190" s="41" t="e">
        <f t="shared" si="78"/>
        <v>#REF!</v>
      </c>
      <c r="N190" s="41"/>
      <c r="O190" s="41">
        <v>4906429.26</v>
      </c>
      <c r="P190" s="41">
        <v>0</v>
      </c>
      <c r="Q190" s="41">
        <f t="shared" si="85"/>
        <v>293806.359</v>
      </c>
      <c r="R190" s="41">
        <v>0</v>
      </c>
      <c r="S190" s="41" t="e">
        <f>IF(Y190&gt;0, AY190-O190-P190-Q190-R190, 0)</f>
        <v>#REF!</v>
      </c>
      <c r="T190" s="38">
        <v>5612.93</v>
      </c>
      <c r="U190" s="38">
        <v>6576.04</v>
      </c>
      <c r="V190" s="39">
        <v>2025</v>
      </c>
      <c r="W190" s="43">
        <v>0</v>
      </c>
      <c r="X190" s="43">
        <f t="shared" si="75"/>
        <v>293806.359</v>
      </c>
      <c r="Y190" s="43" t="e">
        <f>+(J190*11.55+K190*23.1)*12*30+[2]Лист1!$BC$83</f>
        <v>#REF!</v>
      </c>
      <c r="Z190" s="43"/>
      <c r="AA190" s="43">
        <f t="shared" si="82"/>
        <v>16399986.159696963</v>
      </c>
      <c r="AB190" s="43">
        <v>0</v>
      </c>
      <c r="AC190" s="43">
        <v>0</v>
      </c>
      <c r="AD190" s="43">
        <v>0</v>
      </c>
      <c r="AE190" s="43">
        <v>0</v>
      </c>
      <c r="AF190" s="43">
        <v>985153.83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6403855.25</v>
      </c>
      <c r="AM190" s="43">
        <v>6609072.6299999999</v>
      </c>
      <c r="AN190" s="43">
        <v>1931794.892</v>
      </c>
      <c r="AO190" s="43">
        <v>163999.8616</v>
      </c>
      <c r="AP190" s="43">
        <v>306109.69609695999</v>
      </c>
      <c r="AQ190" s="5">
        <f t="shared" si="83"/>
        <v>3</v>
      </c>
      <c r="AS190" s="36" t="e">
        <f t="shared" si="86"/>
        <v>#REF!</v>
      </c>
      <c r="AT190" s="36" t="e">
        <f t="shared" si="87"/>
        <v>#REF!</v>
      </c>
      <c r="AU190" s="37" t="s">
        <v>276</v>
      </c>
      <c r="AV190" s="36" t="s">
        <v>288</v>
      </c>
      <c r="AW190" s="36"/>
      <c r="AX190" s="45" t="e">
        <f t="shared" si="79"/>
        <v>#REF!</v>
      </c>
      <c r="AY190" s="46">
        <v>16399986.16</v>
      </c>
      <c r="AZ190" s="46"/>
      <c r="BA190" s="46"/>
      <c r="BB190" s="46"/>
      <c r="BC190" s="46"/>
      <c r="BD190" s="46">
        <v>985153.83</v>
      </c>
      <c r="BE190" s="45"/>
      <c r="BF190" s="45">
        <v>0</v>
      </c>
      <c r="BG190" s="46"/>
      <c r="BH190" s="46"/>
      <c r="BI190" s="46"/>
      <c r="BJ190" s="46">
        <v>6403855.25</v>
      </c>
      <c r="BK190" s="46">
        <v>6609072.6299999999</v>
      </c>
      <c r="BL190" s="46">
        <v>1931794.89</v>
      </c>
      <c r="BM190" s="46">
        <v>163999.85999999999</v>
      </c>
      <c r="BN190" s="46">
        <v>306109.7</v>
      </c>
      <c r="BO190" s="47">
        <f t="shared" si="84"/>
        <v>3</v>
      </c>
      <c r="BP190" s="48">
        <f>+AY190-'Приложение 2'!E190</f>
        <v>0</v>
      </c>
    </row>
    <row r="191" spans="1:68" ht="12.75" customHeight="1" x14ac:dyDescent="0.25">
      <c r="A191" s="36">
        <f t="shared" si="80"/>
        <v>179</v>
      </c>
      <c r="B191" s="36">
        <f t="shared" si="81"/>
        <v>179</v>
      </c>
      <c r="C191" s="37" t="s">
        <v>276</v>
      </c>
      <c r="D191" s="36" t="s">
        <v>289</v>
      </c>
      <c r="E191" s="38" t="s">
        <v>79</v>
      </c>
      <c r="F191" s="39" t="s">
        <v>61</v>
      </c>
      <c r="G191" s="39">
        <v>5</v>
      </c>
      <c r="H191" s="39">
        <v>4</v>
      </c>
      <c r="I191" s="38">
        <v>4673.6000000000004</v>
      </c>
      <c r="J191" s="38">
        <v>4481.6000000000004</v>
      </c>
      <c r="K191" s="38">
        <v>192</v>
      </c>
      <c r="L191" s="40">
        <v>189</v>
      </c>
      <c r="M191" s="41">
        <f t="shared" si="78"/>
        <v>2734149.46</v>
      </c>
      <c r="N191" s="41"/>
      <c r="O191" s="41">
        <v>0</v>
      </c>
      <c r="P191" s="41">
        <v>0</v>
      </c>
      <c r="Q191" s="41">
        <f t="shared" si="85"/>
        <v>573216.33600000013</v>
      </c>
      <c r="R191" s="41">
        <f>+AY191-O191-Q191</f>
        <v>2160933.1239999998</v>
      </c>
      <c r="S191" s="41">
        <v>0</v>
      </c>
      <c r="T191" s="38">
        <v>395.03</v>
      </c>
      <c r="U191" s="38">
        <v>585.02</v>
      </c>
      <c r="V191" s="39">
        <v>2025</v>
      </c>
      <c r="W191" s="43">
        <v>0</v>
      </c>
      <c r="X191" s="43">
        <f t="shared" si="75"/>
        <v>573216.33600000013</v>
      </c>
      <c r="Y191" s="43" t="e">
        <f>+(J191*11.55+K191*23.1)*12*30+[2]Лист1!$BC$84</f>
        <v>#REF!</v>
      </c>
      <c r="Z191" s="43"/>
      <c r="AA191" s="43">
        <f t="shared" si="82"/>
        <v>2734149.4667740199</v>
      </c>
      <c r="AB191" s="43">
        <v>0</v>
      </c>
      <c r="AC191" s="43">
        <v>0</v>
      </c>
      <c r="AD191" s="43">
        <v>0</v>
      </c>
      <c r="AE191" s="43">
        <v>0</v>
      </c>
      <c r="AF191" s="43">
        <v>1846190.68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820244.84100000001</v>
      </c>
      <c r="AO191" s="43">
        <v>27341.494699999999</v>
      </c>
      <c r="AP191" s="43">
        <v>40372.451074019998</v>
      </c>
      <c r="AQ191" s="5">
        <f t="shared" si="83"/>
        <v>1</v>
      </c>
      <c r="AS191" s="36" t="e">
        <f t="shared" si="86"/>
        <v>#REF!</v>
      </c>
      <c r="AT191" s="36" t="e">
        <f t="shared" si="87"/>
        <v>#REF!</v>
      </c>
      <c r="AU191" s="37" t="s">
        <v>276</v>
      </c>
      <c r="AV191" s="36" t="s">
        <v>289</v>
      </c>
      <c r="AW191" s="36"/>
      <c r="AX191" s="45">
        <f t="shared" si="79"/>
        <v>0</v>
      </c>
      <c r="AY191" s="46">
        <v>2734149.46</v>
      </c>
      <c r="AZ191" s="46"/>
      <c r="BA191" s="46"/>
      <c r="BB191" s="46"/>
      <c r="BC191" s="46"/>
      <c r="BD191" s="46">
        <v>1846190.68</v>
      </c>
      <c r="BE191" s="45"/>
      <c r="BF191" s="45">
        <v>0</v>
      </c>
      <c r="BG191" s="46"/>
      <c r="BH191" s="46"/>
      <c r="BI191" s="46"/>
      <c r="BJ191" s="46"/>
      <c r="BK191" s="46"/>
      <c r="BL191" s="46">
        <v>820244.84</v>
      </c>
      <c r="BM191" s="46">
        <v>27341.49</v>
      </c>
      <c r="BN191" s="46">
        <v>40372.449999999997</v>
      </c>
      <c r="BO191" s="47">
        <f t="shared" si="84"/>
        <v>1</v>
      </c>
      <c r="BP191" s="48">
        <f>+AY191-'Приложение 2'!E191</f>
        <v>0</v>
      </c>
    </row>
    <row r="192" spans="1:68" ht="12.75" customHeight="1" x14ac:dyDescent="0.25">
      <c r="A192" s="36">
        <f t="shared" si="80"/>
        <v>180</v>
      </c>
      <c r="B192" s="36">
        <f t="shared" si="81"/>
        <v>180</v>
      </c>
      <c r="C192" s="37" t="s">
        <v>276</v>
      </c>
      <c r="D192" s="36" t="s">
        <v>290</v>
      </c>
      <c r="E192" s="38" t="s">
        <v>60</v>
      </c>
      <c r="F192" s="39" t="s">
        <v>61</v>
      </c>
      <c r="G192" s="39">
        <v>4</v>
      </c>
      <c r="H192" s="39">
        <v>4</v>
      </c>
      <c r="I192" s="38">
        <v>3488.7</v>
      </c>
      <c r="J192" s="38">
        <v>3488.7</v>
      </c>
      <c r="K192" s="38">
        <v>0</v>
      </c>
      <c r="L192" s="40">
        <v>160</v>
      </c>
      <c r="M192" s="41" t="e">
        <f t="shared" si="78"/>
        <v>#REF!</v>
      </c>
      <c r="N192" s="41"/>
      <c r="O192" s="41">
        <v>6863571.0099999998</v>
      </c>
      <c r="P192" s="41">
        <v>0</v>
      </c>
      <c r="Q192" s="41">
        <f t="shared" si="85"/>
        <v>411003.74699999997</v>
      </c>
      <c r="R192" s="41">
        <v>0</v>
      </c>
      <c r="S192" s="41" t="e">
        <f>IF(Y192&gt;0, AY192-O192-P192-Q192-R192, 0)</f>
        <v>#REF!</v>
      </c>
      <c r="T192" s="38">
        <v>5612.93</v>
      </c>
      <c r="U192" s="38">
        <v>6576.04</v>
      </c>
      <c r="V192" s="39">
        <v>2025</v>
      </c>
      <c r="W192" s="43">
        <v>0</v>
      </c>
      <c r="X192" s="43">
        <f t="shared" si="75"/>
        <v>411003.74699999997</v>
      </c>
      <c r="Y192" s="43" t="e">
        <f>+(J192*11.55+K192*23.1)*12*30+[2]Лист1!$BC$85</f>
        <v>#REF!</v>
      </c>
      <c r="Z192" s="43"/>
      <c r="AA192" s="43">
        <f t="shared" si="82"/>
        <v>22941830.749288902</v>
      </c>
      <c r="AB192" s="43">
        <v>0</v>
      </c>
      <c r="AC192" s="43">
        <v>0</v>
      </c>
      <c r="AD192" s="43">
        <v>0</v>
      </c>
      <c r="AE192" s="43">
        <v>0</v>
      </c>
      <c r="AF192" s="43">
        <v>1378125.09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8958310.1999999993</v>
      </c>
      <c r="AM192" s="43">
        <v>9245387.4199999999</v>
      </c>
      <c r="AN192" s="43">
        <v>2702374.929</v>
      </c>
      <c r="AO192" s="43">
        <v>229418.3075</v>
      </c>
      <c r="AP192" s="43">
        <v>428214.80278889998</v>
      </c>
      <c r="AQ192" s="5">
        <f t="shared" si="83"/>
        <v>3</v>
      </c>
      <c r="AS192" s="36" t="e">
        <f t="shared" si="86"/>
        <v>#REF!</v>
      </c>
      <c r="AT192" s="36" t="e">
        <f t="shared" si="87"/>
        <v>#REF!</v>
      </c>
      <c r="AU192" s="37" t="s">
        <v>276</v>
      </c>
      <c r="AV192" s="36" t="s">
        <v>290</v>
      </c>
      <c r="AW192" s="36"/>
      <c r="AX192" s="45" t="e">
        <f t="shared" si="79"/>
        <v>#REF!</v>
      </c>
      <c r="AY192" s="46">
        <v>22941830.75</v>
      </c>
      <c r="AZ192" s="46"/>
      <c r="BA192" s="46"/>
      <c r="BB192" s="46"/>
      <c r="BC192" s="46"/>
      <c r="BD192" s="46">
        <v>1378125.09</v>
      </c>
      <c r="BE192" s="45"/>
      <c r="BF192" s="45">
        <v>0</v>
      </c>
      <c r="BG192" s="46"/>
      <c r="BH192" s="46"/>
      <c r="BI192" s="46"/>
      <c r="BJ192" s="46">
        <v>8958310.1999999993</v>
      </c>
      <c r="BK192" s="46">
        <v>9245387.4199999999</v>
      </c>
      <c r="BL192" s="46">
        <v>2702374.93</v>
      </c>
      <c r="BM192" s="46">
        <v>229418.31</v>
      </c>
      <c r="BN192" s="46">
        <v>428214.8</v>
      </c>
      <c r="BO192" s="47">
        <f t="shared" si="84"/>
        <v>3</v>
      </c>
      <c r="BP192" s="48">
        <f>+AY192-'Приложение 2'!E192</f>
        <v>0</v>
      </c>
    </row>
    <row r="193" spans="1:70" ht="12.75" customHeight="1" x14ac:dyDescent="0.25">
      <c r="A193" s="36">
        <f t="shared" si="80"/>
        <v>181</v>
      </c>
      <c r="B193" s="36">
        <f t="shared" si="81"/>
        <v>181</v>
      </c>
      <c r="C193" s="37" t="s">
        <v>291</v>
      </c>
      <c r="D193" s="36" t="s">
        <v>292</v>
      </c>
      <c r="E193" s="38" t="s">
        <v>81</v>
      </c>
      <c r="F193" s="39" t="s">
        <v>61</v>
      </c>
      <c r="G193" s="39">
        <v>2</v>
      </c>
      <c r="H193" s="39">
        <v>2</v>
      </c>
      <c r="I193" s="38">
        <v>837.7</v>
      </c>
      <c r="J193" s="38">
        <v>837.7</v>
      </c>
      <c r="K193" s="38">
        <v>0</v>
      </c>
      <c r="L193" s="40">
        <v>33</v>
      </c>
      <c r="M193" s="41">
        <f t="shared" si="78"/>
        <v>7157183.1500000004</v>
      </c>
      <c r="N193" s="41"/>
      <c r="O193" s="41">
        <v>287503.33</v>
      </c>
      <c r="P193" s="41">
        <v>0</v>
      </c>
      <c r="Q193" s="41">
        <f t="shared" si="85"/>
        <v>597797.71700000006</v>
      </c>
      <c r="R193" s="41">
        <f>IF(Y193&gt;0, Y193, 0)</f>
        <v>3483156.6000000006</v>
      </c>
      <c r="S193" s="41">
        <f>IF(Y193&gt;0, AY193-O193-P193-Q193-R193, 0)</f>
        <v>2788725.5029999996</v>
      </c>
      <c r="T193" s="38">
        <v>7441.3</v>
      </c>
      <c r="U193" s="38">
        <v>8543.85</v>
      </c>
      <c r="V193" s="39">
        <v>2025</v>
      </c>
      <c r="W193" s="43">
        <v>499108.28</v>
      </c>
      <c r="X193" s="43">
        <f t="shared" si="75"/>
        <v>98689.437000000005</v>
      </c>
      <c r="Y193" s="43">
        <f>+(J193*11.55+K193*23.1)*12*30</f>
        <v>3483156.6000000006</v>
      </c>
      <c r="Z193" s="43"/>
      <c r="AA193" s="43">
        <f t="shared" si="82"/>
        <v>7157183.1467749011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6233577.29</v>
      </c>
      <c r="AN193" s="43">
        <v>715718.31499999994</v>
      </c>
      <c r="AO193" s="43">
        <v>71571.8315</v>
      </c>
      <c r="AP193" s="43">
        <v>136315.71027489999</v>
      </c>
      <c r="AQ193" s="5">
        <f t="shared" si="83"/>
        <v>1</v>
      </c>
      <c r="AS193" s="36" t="e">
        <f t="shared" si="86"/>
        <v>#REF!</v>
      </c>
      <c r="AT193" s="36" t="e">
        <f t="shared" si="87"/>
        <v>#REF!</v>
      </c>
      <c r="AU193" s="37" t="s">
        <v>291</v>
      </c>
      <c r="AV193" s="36" t="s">
        <v>292</v>
      </c>
      <c r="AW193" s="36"/>
      <c r="AX193" s="45">
        <f t="shared" si="79"/>
        <v>0</v>
      </c>
      <c r="AY193" s="46">
        <v>7157183.1500000004</v>
      </c>
      <c r="AZ193" s="46"/>
      <c r="BA193" s="46"/>
      <c r="BB193" s="46"/>
      <c r="BC193" s="46"/>
      <c r="BD193" s="46"/>
      <c r="BE193" s="45"/>
      <c r="BF193" s="45">
        <v>0</v>
      </c>
      <c r="BG193" s="46"/>
      <c r="BH193" s="46"/>
      <c r="BI193" s="46"/>
      <c r="BJ193" s="46"/>
      <c r="BK193" s="46">
        <v>6233577.29</v>
      </c>
      <c r="BL193" s="46">
        <v>715718.32</v>
      </c>
      <c r="BM193" s="46">
        <v>71571.83</v>
      </c>
      <c r="BN193" s="46">
        <v>136315.71</v>
      </c>
      <c r="BO193" s="47">
        <f t="shared" si="84"/>
        <v>1</v>
      </c>
      <c r="BP193" s="48">
        <f>+AY193-'Приложение 2'!E193</f>
        <v>0</v>
      </c>
    </row>
    <row r="194" spans="1:70" ht="12.75" customHeight="1" x14ac:dyDescent="0.25">
      <c r="A194" s="36">
        <f t="shared" si="80"/>
        <v>182</v>
      </c>
      <c r="B194" s="36">
        <f t="shared" si="81"/>
        <v>182</v>
      </c>
      <c r="C194" s="37" t="s">
        <v>291</v>
      </c>
      <c r="D194" s="36" t="s">
        <v>293</v>
      </c>
      <c r="E194" s="38" t="s">
        <v>81</v>
      </c>
      <c r="F194" s="39" t="s">
        <v>61</v>
      </c>
      <c r="G194" s="39">
        <v>2</v>
      </c>
      <c r="H194" s="39">
        <v>2</v>
      </c>
      <c r="I194" s="38">
        <v>855.3</v>
      </c>
      <c r="J194" s="38">
        <v>855.3</v>
      </c>
      <c r="K194" s="38">
        <v>0</v>
      </c>
      <c r="L194" s="40">
        <v>28</v>
      </c>
      <c r="M194" s="41">
        <f t="shared" si="78"/>
        <v>7307554.9100000001</v>
      </c>
      <c r="N194" s="41"/>
      <c r="O194" s="41">
        <v>288672.67</v>
      </c>
      <c r="P194" s="41">
        <v>0</v>
      </c>
      <c r="Q194" s="41">
        <f t="shared" si="85"/>
        <v>684542.4530000001</v>
      </c>
      <c r="R194" s="41">
        <f>IF(Y194&gt;0, Y194, 0)</f>
        <v>3556337.4</v>
      </c>
      <c r="S194" s="41">
        <f>IF(Y194&gt;0, AY194-O194-P194-Q194-R194, 0)</f>
        <v>2778002.3870000006</v>
      </c>
      <c r="T194" s="38">
        <v>7441.3</v>
      </c>
      <c r="U194" s="38">
        <v>8543.85</v>
      </c>
      <c r="V194" s="39">
        <v>2025</v>
      </c>
      <c r="W194" s="43">
        <v>583779.56000000006</v>
      </c>
      <c r="X194" s="43">
        <f t="shared" si="75"/>
        <v>100762.893</v>
      </c>
      <c r="Y194" s="43">
        <f>+(J194*11.55+K194*23.1)*12*30</f>
        <v>3556337.4</v>
      </c>
      <c r="Z194" s="43"/>
      <c r="AA194" s="43">
        <f t="shared" si="82"/>
        <v>7307554.9109158609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6364544.1799999997</v>
      </c>
      <c r="AN194" s="43">
        <v>730755.49100000004</v>
      </c>
      <c r="AO194" s="43">
        <v>73075.549100000004</v>
      </c>
      <c r="AP194" s="43">
        <v>139179.69081586</v>
      </c>
      <c r="AQ194" s="5">
        <f t="shared" si="83"/>
        <v>1</v>
      </c>
      <c r="AS194" s="36" t="e">
        <f t="shared" si="86"/>
        <v>#REF!</v>
      </c>
      <c r="AT194" s="36" t="e">
        <f t="shared" si="87"/>
        <v>#REF!</v>
      </c>
      <c r="AU194" s="37" t="s">
        <v>291</v>
      </c>
      <c r="AV194" s="36" t="s">
        <v>293</v>
      </c>
      <c r="AW194" s="36"/>
      <c r="AX194" s="45">
        <f t="shared" si="79"/>
        <v>0</v>
      </c>
      <c r="AY194" s="46">
        <v>7307554.9100000001</v>
      </c>
      <c r="AZ194" s="46"/>
      <c r="BA194" s="46"/>
      <c r="BB194" s="46"/>
      <c r="BC194" s="46"/>
      <c r="BD194" s="46"/>
      <c r="BE194" s="45"/>
      <c r="BF194" s="45">
        <v>0</v>
      </c>
      <c r="BG194" s="46"/>
      <c r="BH194" s="46"/>
      <c r="BI194" s="46"/>
      <c r="BJ194" s="46"/>
      <c r="BK194" s="46">
        <v>6364544.1799999997</v>
      </c>
      <c r="BL194" s="46">
        <v>730755.49</v>
      </c>
      <c r="BM194" s="46">
        <v>73075.55</v>
      </c>
      <c r="BN194" s="46">
        <v>139179.69</v>
      </c>
      <c r="BO194" s="47">
        <f t="shared" si="84"/>
        <v>1</v>
      </c>
      <c r="BP194" s="48">
        <f>+AY194-'Приложение 2'!E194</f>
        <v>0</v>
      </c>
    </row>
    <row r="195" spans="1:70" ht="12.75" customHeight="1" x14ac:dyDescent="0.25">
      <c r="A195" s="36">
        <f t="shared" si="80"/>
        <v>183</v>
      </c>
      <c r="B195" s="36">
        <f t="shared" si="81"/>
        <v>183</v>
      </c>
      <c r="C195" s="37" t="s">
        <v>294</v>
      </c>
      <c r="D195" s="36" t="s">
        <v>295</v>
      </c>
      <c r="E195" s="38" t="s">
        <v>296</v>
      </c>
      <c r="F195" s="39" t="s">
        <v>61</v>
      </c>
      <c r="G195" s="39">
        <v>2</v>
      </c>
      <c r="H195" s="39">
        <v>2</v>
      </c>
      <c r="I195" s="38">
        <v>669.33</v>
      </c>
      <c r="J195" s="38">
        <v>588.33000000000004</v>
      </c>
      <c r="K195" s="38">
        <v>81</v>
      </c>
      <c r="L195" s="40">
        <v>22</v>
      </c>
      <c r="M195" s="41" t="e">
        <f t="shared" si="78"/>
        <v>#REF!</v>
      </c>
      <c r="N195" s="41"/>
      <c r="O195" s="41">
        <v>706389.84</v>
      </c>
      <c r="P195" s="41">
        <v>0</v>
      </c>
      <c r="Q195" s="41">
        <f t="shared" si="85"/>
        <v>88396.377300000007</v>
      </c>
      <c r="R195" s="41" t="e">
        <f>IF(Y195&gt;0, Y195, 0)</f>
        <v>#REF!</v>
      </c>
      <c r="S195" s="41">
        <f>+AY195-O195-P195-Q195</f>
        <v>7023088.5827000001</v>
      </c>
      <c r="T195" s="38">
        <v>10287.18</v>
      </c>
      <c r="U195" s="38">
        <v>11680.15</v>
      </c>
      <c r="V195" s="39">
        <v>2025</v>
      </c>
      <c r="W195" s="43">
        <v>0</v>
      </c>
      <c r="X195" s="43">
        <f t="shared" si="75"/>
        <v>88396.377300000007</v>
      </c>
      <c r="Y195" s="43" t="e">
        <f>+(J195*11.55+K195*23.1)*12*30+[1]Лист1!$BC$259</f>
        <v>#REF!</v>
      </c>
      <c r="Z195" s="43"/>
      <c r="AA195" s="43">
        <f t="shared" si="82"/>
        <v>7817874.7986479998</v>
      </c>
      <c r="AB195" s="43">
        <v>0</v>
      </c>
      <c r="AC195" s="43">
        <v>0</v>
      </c>
      <c r="AD195" s="43">
        <v>0</v>
      </c>
      <c r="AE195" s="43">
        <v>0</v>
      </c>
      <c r="AF195" s="43">
        <v>0</v>
      </c>
      <c r="AG195" s="43">
        <v>0</v>
      </c>
      <c r="AH195" s="43">
        <v>0</v>
      </c>
      <c r="AI195" s="43">
        <v>0</v>
      </c>
      <c r="AJ195" s="43">
        <v>6885515.0499999998</v>
      </c>
      <c r="AK195" s="43">
        <v>0</v>
      </c>
      <c r="AL195" s="43">
        <v>0</v>
      </c>
      <c r="AM195" s="43">
        <v>0</v>
      </c>
      <c r="AN195" s="43">
        <v>703608.73199999996</v>
      </c>
      <c r="AO195" s="43">
        <v>78178.748000000007</v>
      </c>
      <c r="AP195" s="43">
        <v>150572.268648</v>
      </c>
      <c r="AQ195" s="5">
        <f t="shared" si="83"/>
        <v>1</v>
      </c>
      <c r="AS195" s="36" t="e">
        <f t="shared" si="86"/>
        <v>#REF!</v>
      </c>
      <c r="AT195" s="36" t="e">
        <f t="shared" si="87"/>
        <v>#REF!</v>
      </c>
      <c r="AU195" s="37" t="s">
        <v>294</v>
      </c>
      <c r="AV195" s="36" t="s">
        <v>295</v>
      </c>
      <c r="AW195" s="36"/>
      <c r="AX195" s="45" t="e">
        <f t="shared" si="79"/>
        <v>#REF!</v>
      </c>
      <c r="AY195" s="46">
        <v>7817874.7999999998</v>
      </c>
      <c r="AZ195" s="46"/>
      <c r="BA195" s="46"/>
      <c r="BB195" s="46"/>
      <c r="BC195" s="46"/>
      <c r="BD195" s="46"/>
      <c r="BE195" s="45"/>
      <c r="BF195" s="45">
        <v>0</v>
      </c>
      <c r="BG195" s="46"/>
      <c r="BH195" s="46">
        <v>6885515.0499999998</v>
      </c>
      <c r="BI195" s="46"/>
      <c r="BJ195" s="46"/>
      <c r="BK195" s="46"/>
      <c r="BL195" s="46">
        <v>703608.73</v>
      </c>
      <c r="BM195" s="46">
        <v>78178.75</v>
      </c>
      <c r="BN195" s="46">
        <v>150572.26999999999</v>
      </c>
      <c r="BO195" s="47">
        <f t="shared" si="84"/>
        <v>1</v>
      </c>
      <c r="BP195" s="48">
        <f>+AY195-'Приложение 2'!E195</f>
        <v>0</v>
      </c>
    </row>
    <row r="196" spans="1:70" ht="12.75" customHeight="1" x14ac:dyDescent="0.25">
      <c r="A196" s="36">
        <f t="shared" si="80"/>
        <v>184</v>
      </c>
      <c r="B196" s="36">
        <f t="shared" si="81"/>
        <v>184</v>
      </c>
      <c r="C196" s="37" t="s">
        <v>294</v>
      </c>
      <c r="D196" s="36" t="s">
        <v>297</v>
      </c>
      <c r="E196" s="38" t="s">
        <v>77</v>
      </c>
      <c r="F196" s="39" t="s">
        <v>61</v>
      </c>
      <c r="G196" s="39">
        <v>2</v>
      </c>
      <c r="H196" s="39">
        <v>2</v>
      </c>
      <c r="I196" s="38">
        <v>944.9</v>
      </c>
      <c r="J196" s="38">
        <v>864.8</v>
      </c>
      <c r="K196" s="38">
        <v>80.099999999999994</v>
      </c>
      <c r="L196" s="40">
        <v>31</v>
      </c>
      <c r="M196" s="41" t="e">
        <f t="shared" si="78"/>
        <v>#REF!</v>
      </c>
      <c r="N196" s="41"/>
      <c r="O196" s="41">
        <v>4675612.8600000003</v>
      </c>
      <c r="P196" s="41">
        <v>0</v>
      </c>
      <c r="Q196" s="41">
        <f t="shared" si="85"/>
        <v>120755.25</v>
      </c>
      <c r="R196" s="41" t="e">
        <f>IF(Y196&gt;0, Y196, 0)</f>
        <v>#REF!</v>
      </c>
      <c r="S196" s="41" t="e">
        <f>IF(Y196&gt;0, AY196-O196-P196-Q196-R196, 0)</f>
        <v>#REF!</v>
      </c>
      <c r="T196" s="38">
        <v>14315.68</v>
      </c>
      <c r="U196" s="38">
        <v>16371.3</v>
      </c>
      <c r="V196" s="39">
        <v>2025</v>
      </c>
      <c r="W196" s="43">
        <v>0</v>
      </c>
      <c r="X196" s="43">
        <f t="shared" si="75"/>
        <v>120755.25</v>
      </c>
      <c r="Y196" s="43" t="e">
        <f>+(J196*11.55+K196*23.1)*12*30+[2]Лист1!$BC$97</f>
        <v>#REF!</v>
      </c>
      <c r="Z196" s="43"/>
      <c r="AA196" s="43">
        <f t="shared" si="82"/>
        <v>15469241.37380982</v>
      </c>
      <c r="AB196" s="43">
        <v>3364721.34</v>
      </c>
      <c r="AC196" s="43">
        <v>0</v>
      </c>
      <c r="AD196" s="43">
        <v>0</v>
      </c>
      <c r="AE196" s="43">
        <v>0</v>
      </c>
      <c r="AF196" s="43">
        <v>441815.67</v>
      </c>
      <c r="AG196" s="43">
        <v>0</v>
      </c>
      <c r="AH196" s="43">
        <v>0</v>
      </c>
      <c r="AI196" s="43">
        <v>0</v>
      </c>
      <c r="AJ196" s="43">
        <v>9720351.9600000009</v>
      </c>
      <c r="AK196" s="43">
        <v>0</v>
      </c>
      <c r="AL196" s="43">
        <v>0</v>
      </c>
      <c r="AM196" s="43">
        <v>0</v>
      </c>
      <c r="AN196" s="43">
        <v>1491854.325</v>
      </c>
      <c r="AO196" s="43">
        <v>154692.4137</v>
      </c>
      <c r="AP196" s="43">
        <v>295805.66510982002</v>
      </c>
      <c r="AQ196" s="5">
        <f t="shared" si="83"/>
        <v>3</v>
      </c>
      <c r="AS196" s="36" t="e">
        <f t="shared" si="86"/>
        <v>#REF!</v>
      </c>
      <c r="AT196" s="36" t="e">
        <f t="shared" si="87"/>
        <v>#REF!</v>
      </c>
      <c r="AU196" s="37" t="s">
        <v>294</v>
      </c>
      <c r="AV196" s="36" t="s">
        <v>297</v>
      </c>
      <c r="AW196" s="36"/>
      <c r="AX196" s="45" t="e">
        <f t="shared" si="79"/>
        <v>#REF!</v>
      </c>
      <c r="AY196" s="46">
        <v>15469241.380000001</v>
      </c>
      <c r="AZ196" s="46">
        <v>3364721.34</v>
      </c>
      <c r="BA196" s="46"/>
      <c r="BB196" s="46"/>
      <c r="BC196" s="46"/>
      <c r="BD196" s="46">
        <v>441815.67</v>
      </c>
      <c r="BE196" s="45"/>
      <c r="BF196" s="45">
        <v>0</v>
      </c>
      <c r="BG196" s="46"/>
      <c r="BH196" s="46">
        <v>9720351.9600000009</v>
      </c>
      <c r="BI196" s="46"/>
      <c r="BJ196" s="46"/>
      <c r="BK196" s="46"/>
      <c r="BL196" s="46">
        <v>1491854.33</v>
      </c>
      <c r="BM196" s="46">
        <v>154692.41</v>
      </c>
      <c r="BN196" s="46">
        <v>295805.67</v>
      </c>
      <c r="BO196" s="47">
        <f t="shared" si="84"/>
        <v>3</v>
      </c>
      <c r="BP196" s="48">
        <f>+AY196-'Приложение 2'!E196</f>
        <v>0</v>
      </c>
    </row>
    <row r="197" spans="1:70" ht="12.75" customHeight="1" x14ac:dyDescent="0.25">
      <c r="A197" s="36">
        <f t="shared" si="80"/>
        <v>185</v>
      </c>
      <c r="B197" s="36">
        <f t="shared" si="81"/>
        <v>185</v>
      </c>
      <c r="C197" s="37" t="s">
        <v>298</v>
      </c>
      <c r="D197" s="36" t="s">
        <v>299</v>
      </c>
      <c r="E197" s="38" t="s">
        <v>127</v>
      </c>
      <c r="F197" s="39" t="s">
        <v>61</v>
      </c>
      <c r="G197" s="39">
        <v>4</v>
      </c>
      <c r="H197" s="39">
        <v>2</v>
      </c>
      <c r="I197" s="38">
        <v>2479.1999999999998</v>
      </c>
      <c r="J197" s="38">
        <v>1792.8</v>
      </c>
      <c r="K197" s="38">
        <v>686.4</v>
      </c>
      <c r="L197" s="40">
        <v>70</v>
      </c>
      <c r="M197" s="41">
        <f t="shared" si="78"/>
        <v>13373449.380000001</v>
      </c>
      <c r="N197" s="41"/>
      <c r="O197" s="41">
        <v>0</v>
      </c>
      <c r="P197" s="41">
        <v>0</v>
      </c>
      <c r="Q197" s="41">
        <f t="shared" si="85"/>
        <v>744732.21600000001</v>
      </c>
      <c r="R197" s="41">
        <f>+AY197-O197-Q197</f>
        <v>12628717.164000001</v>
      </c>
      <c r="S197" s="41">
        <v>0</v>
      </c>
      <c r="T197" s="38">
        <v>4722.33</v>
      </c>
      <c r="U197" s="38">
        <v>5394.26</v>
      </c>
      <c r="V197" s="39">
        <v>2025</v>
      </c>
      <c r="W197" s="43">
        <v>371792.88</v>
      </c>
      <c r="X197" s="43">
        <f t="shared" si="75"/>
        <v>372939.33600000001</v>
      </c>
      <c r="Y197" s="43">
        <f>+(J197*11.55+K197*23.1)*12*30</f>
        <v>13162564.800000001</v>
      </c>
      <c r="Z197" s="43"/>
      <c r="AA197" s="43">
        <f t="shared" si="82"/>
        <v>13373449.383209359</v>
      </c>
      <c r="AB197" s="43">
        <v>5244499.6500000004</v>
      </c>
      <c r="AC197" s="43">
        <v>2422959.1</v>
      </c>
      <c r="AD197" s="43">
        <v>2454549.21</v>
      </c>
      <c r="AE197" s="43">
        <v>1585603.26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3">
        <v>1276081.9236999999</v>
      </c>
      <c r="AO197" s="43">
        <v>133734.4939</v>
      </c>
      <c r="AP197" s="43">
        <v>256021.74560935999</v>
      </c>
      <c r="AQ197" s="5">
        <f t="shared" si="83"/>
        <v>4</v>
      </c>
      <c r="AS197" s="36" t="e">
        <f t="shared" si="86"/>
        <v>#REF!</v>
      </c>
      <c r="AT197" s="36" t="e">
        <f t="shared" si="87"/>
        <v>#REF!</v>
      </c>
      <c r="AU197" s="37" t="s">
        <v>298</v>
      </c>
      <c r="AV197" s="36" t="s">
        <v>299</v>
      </c>
      <c r="AW197" s="36"/>
      <c r="AX197" s="45">
        <f t="shared" si="79"/>
        <v>0</v>
      </c>
      <c r="AY197" s="46">
        <v>13373449.380000001</v>
      </c>
      <c r="AZ197" s="46">
        <v>5244499.6500000004</v>
      </c>
      <c r="BA197" s="46">
        <v>2422959.1</v>
      </c>
      <c r="BB197" s="46">
        <v>2454549.21</v>
      </c>
      <c r="BC197" s="46">
        <v>1585603.26</v>
      </c>
      <c r="BD197" s="46"/>
      <c r="BE197" s="45"/>
      <c r="BF197" s="45">
        <v>0</v>
      </c>
      <c r="BG197" s="46"/>
      <c r="BH197" s="46"/>
      <c r="BI197" s="46"/>
      <c r="BJ197" s="46"/>
      <c r="BK197" s="46"/>
      <c r="BL197" s="46">
        <v>1276081.92</v>
      </c>
      <c r="BM197" s="46">
        <v>133734.49</v>
      </c>
      <c r="BN197" s="46">
        <v>256021.75</v>
      </c>
      <c r="BO197" s="47">
        <f t="shared" si="84"/>
        <v>4</v>
      </c>
      <c r="BP197" s="48">
        <f>+AY197-'Приложение 2'!E197</f>
        <v>0</v>
      </c>
    </row>
    <row r="198" spans="1:70" ht="12.75" customHeight="1" x14ac:dyDescent="0.25">
      <c r="A198" s="36">
        <f t="shared" si="80"/>
        <v>186</v>
      </c>
      <c r="B198" s="36">
        <f t="shared" si="81"/>
        <v>186</v>
      </c>
      <c r="C198" s="37" t="s">
        <v>300</v>
      </c>
      <c r="D198" s="36" t="s">
        <v>301</v>
      </c>
      <c r="E198" s="38" t="s">
        <v>144</v>
      </c>
      <c r="F198" s="39" t="s">
        <v>61</v>
      </c>
      <c r="G198" s="39">
        <v>2</v>
      </c>
      <c r="H198" s="39">
        <v>1</v>
      </c>
      <c r="I198" s="38">
        <v>375.6</v>
      </c>
      <c r="J198" s="38">
        <v>375.6</v>
      </c>
      <c r="K198" s="38">
        <v>0</v>
      </c>
      <c r="L198" s="40">
        <v>38</v>
      </c>
      <c r="M198" s="41" t="e">
        <f t="shared" si="78"/>
        <v>#REF!</v>
      </c>
      <c r="N198" s="41"/>
      <c r="O198" s="41">
        <v>1713214.56</v>
      </c>
      <c r="P198" s="41">
        <v>0</v>
      </c>
      <c r="Q198" s="41">
        <f t="shared" si="85"/>
        <v>44249.436000000002</v>
      </c>
      <c r="R198" s="41" t="e">
        <f>IF(Y198&gt;0, Y198, 0)</f>
        <v>#REF!</v>
      </c>
      <c r="S198" s="41" t="e">
        <f>IF(Y198&gt;0, AY198-O198-P198-Q198-R198, 0)</f>
        <v>#REF!</v>
      </c>
      <c r="T198" s="38">
        <v>13264.86</v>
      </c>
      <c r="U198" s="38">
        <v>15090.96</v>
      </c>
      <c r="V198" s="39">
        <v>2025</v>
      </c>
      <c r="W198" s="43">
        <v>0</v>
      </c>
      <c r="X198" s="43">
        <f t="shared" si="75"/>
        <v>44249.436000000002</v>
      </c>
      <c r="Y198" s="43" t="e">
        <f>+(J198*11.55+K198*23.1)*12*30+[3]Лист1!$BC$195</f>
        <v>#REF!</v>
      </c>
      <c r="Z198" s="43"/>
      <c r="AA198" s="43">
        <f t="shared" si="82"/>
        <v>5668164.5661051599</v>
      </c>
      <c r="AB198" s="43">
        <v>0</v>
      </c>
      <c r="AC198" s="43">
        <v>880860.54</v>
      </c>
      <c r="AD198" s="43">
        <v>0</v>
      </c>
      <c r="AE198" s="43">
        <v>0</v>
      </c>
      <c r="AF198" s="43">
        <v>0</v>
      </c>
      <c r="AG198" s="43">
        <v>0</v>
      </c>
      <c r="AH198" s="43">
        <v>0</v>
      </c>
      <c r="AI198" s="43">
        <v>0</v>
      </c>
      <c r="AJ198" s="43">
        <v>4101421.41</v>
      </c>
      <c r="AK198" s="43">
        <v>0</v>
      </c>
      <c r="AL198" s="43">
        <v>0</v>
      </c>
      <c r="AM198" s="43">
        <v>0</v>
      </c>
      <c r="AN198" s="43">
        <v>520248.55489999999</v>
      </c>
      <c r="AO198" s="43">
        <v>56681.645700000001</v>
      </c>
      <c r="AP198" s="43">
        <v>108952.41550516</v>
      </c>
      <c r="AQ198" s="5">
        <f t="shared" si="83"/>
        <v>2</v>
      </c>
      <c r="AS198" s="36" t="e">
        <f t="shared" si="86"/>
        <v>#REF!</v>
      </c>
      <c r="AT198" s="36" t="e">
        <f t="shared" si="87"/>
        <v>#REF!</v>
      </c>
      <c r="AU198" s="37" t="s">
        <v>300</v>
      </c>
      <c r="AV198" s="36" t="s">
        <v>301</v>
      </c>
      <c r="AW198" s="36"/>
      <c r="AX198" s="45" t="e">
        <f t="shared" si="79"/>
        <v>#REF!</v>
      </c>
      <c r="AY198" s="46">
        <v>5668164.5700000003</v>
      </c>
      <c r="AZ198" s="46"/>
      <c r="BA198" s="46">
        <v>880860.54</v>
      </c>
      <c r="BB198" s="46"/>
      <c r="BC198" s="46"/>
      <c r="BD198" s="46"/>
      <c r="BE198" s="45"/>
      <c r="BF198" s="45">
        <v>0</v>
      </c>
      <c r="BG198" s="46"/>
      <c r="BH198" s="46">
        <v>4101421.41</v>
      </c>
      <c r="BI198" s="46"/>
      <c r="BJ198" s="46"/>
      <c r="BK198" s="46"/>
      <c r="BL198" s="46">
        <v>520248.55</v>
      </c>
      <c r="BM198" s="46">
        <v>56681.65</v>
      </c>
      <c r="BN198" s="46">
        <v>108952.42</v>
      </c>
      <c r="BO198" s="47">
        <f t="shared" si="84"/>
        <v>2</v>
      </c>
      <c r="BP198" s="48">
        <f>+AY198-'Приложение 2'!E198</f>
        <v>0</v>
      </c>
    </row>
    <row r="199" spans="1:70" s="69" customFormat="1" x14ac:dyDescent="0.2">
      <c r="A199" s="70"/>
      <c r="B199" s="70"/>
      <c r="C199" s="70"/>
      <c r="D199" s="27">
        <v>2026</v>
      </c>
      <c r="E199" s="71"/>
      <c r="F199" s="72"/>
      <c r="G199" s="72"/>
      <c r="H199" s="72"/>
      <c r="I199" s="28">
        <f t="shared" ref="I199:U199" si="88">SUM(I200:I503)</f>
        <v>694769.03000000014</v>
      </c>
      <c r="J199" s="28">
        <f t="shared" si="88"/>
        <v>658225.66999999993</v>
      </c>
      <c r="K199" s="28">
        <f t="shared" si="88"/>
        <v>36351.160000000018</v>
      </c>
      <c r="L199" s="28">
        <f t="shared" si="88"/>
        <v>28325</v>
      </c>
      <c r="M199" s="29" t="e">
        <f t="shared" si="88"/>
        <v>#REF!</v>
      </c>
      <c r="N199" s="29">
        <f t="shared" si="88"/>
        <v>0</v>
      </c>
      <c r="O199" s="29">
        <f t="shared" si="88"/>
        <v>444755619.99939996</v>
      </c>
      <c r="P199" s="29">
        <f t="shared" si="88"/>
        <v>0</v>
      </c>
      <c r="Q199" s="29">
        <f t="shared" si="88"/>
        <v>208701444.65330011</v>
      </c>
      <c r="R199" s="29" t="e">
        <f t="shared" si="88"/>
        <v>#REF!</v>
      </c>
      <c r="S199" s="29" t="e">
        <f t="shared" si="88"/>
        <v>#REF!</v>
      </c>
      <c r="T199" s="29">
        <f t="shared" si="88"/>
        <v>2563171.9099999988</v>
      </c>
      <c r="U199" s="29">
        <f t="shared" si="88"/>
        <v>2940030.7199999997</v>
      </c>
      <c r="V199" s="28"/>
      <c r="W199" s="30"/>
      <c r="X199" s="30"/>
      <c r="Y199" s="30"/>
      <c r="Z199" s="31"/>
      <c r="AA199" s="34">
        <f t="shared" ref="AA199:AQ199" si="89">SUM(AA200:AA503)</f>
        <v>4702146099.9519529</v>
      </c>
      <c r="AB199" s="34">
        <f t="shared" si="89"/>
        <v>638101665.82999992</v>
      </c>
      <c r="AC199" s="34">
        <f t="shared" si="89"/>
        <v>358111564.76000005</v>
      </c>
      <c r="AD199" s="34">
        <f t="shared" si="89"/>
        <v>286498437.29000002</v>
      </c>
      <c r="AE199" s="34">
        <f t="shared" si="89"/>
        <v>207073716.07000005</v>
      </c>
      <c r="AF199" s="34">
        <f t="shared" si="89"/>
        <v>84969555.439999983</v>
      </c>
      <c r="AG199" s="34">
        <f t="shared" si="89"/>
        <v>0</v>
      </c>
      <c r="AH199" s="34">
        <f t="shared" si="89"/>
        <v>0</v>
      </c>
      <c r="AI199" s="34">
        <f t="shared" si="89"/>
        <v>16049854.199999999</v>
      </c>
      <c r="AJ199" s="34">
        <f t="shared" si="89"/>
        <v>798980067.50000024</v>
      </c>
      <c r="AK199" s="34">
        <f t="shared" si="89"/>
        <v>232271412.44000006</v>
      </c>
      <c r="AL199" s="34">
        <f t="shared" si="89"/>
        <v>952260404.68999982</v>
      </c>
      <c r="AM199" s="34">
        <f t="shared" si="89"/>
        <v>513255988.31999993</v>
      </c>
      <c r="AN199" s="34">
        <f t="shared" si="89"/>
        <v>478165036.92410016</v>
      </c>
      <c r="AO199" s="34">
        <f t="shared" si="89"/>
        <v>47021461.001099981</v>
      </c>
      <c r="AP199" s="34">
        <f t="shared" si="89"/>
        <v>89386935.48675476</v>
      </c>
      <c r="AQ199" s="35">
        <f t="shared" si="89"/>
        <v>904</v>
      </c>
      <c r="AS199" s="70"/>
      <c r="AT199" s="70"/>
      <c r="AU199" s="70"/>
      <c r="AV199" s="27">
        <v>2026</v>
      </c>
      <c r="AW199" s="27"/>
      <c r="AX199" s="27"/>
      <c r="AY199" s="32">
        <v>4673993648.3299999</v>
      </c>
      <c r="AZ199" s="32">
        <v>642618293.30999994</v>
      </c>
      <c r="BA199" s="32">
        <v>354774206.29000002</v>
      </c>
      <c r="BB199" s="32">
        <v>286498437.29000002</v>
      </c>
      <c r="BC199" s="32">
        <v>204383741.25</v>
      </c>
      <c r="BD199" s="32">
        <v>86351174.689999998</v>
      </c>
      <c r="BE199" s="32">
        <v>0</v>
      </c>
      <c r="BF199" s="32">
        <v>301580.93</v>
      </c>
      <c r="BG199" s="32">
        <v>13495698.80064</v>
      </c>
      <c r="BH199" s="32">
        <v>798980067.5</v>
      </c>
      <c r="BI199" s="32">
        <v>232271412.44</v>
      </c>
      <c r="BJ199" s="32">
        <v>932315917.89999998</v>
      </c>
      <c r="BK199" s="32">
        <v>513255988.31999999</v>
      </c>
      <c r="BL199" s="32">
        <v>473687180.47000003</v>
      </c>
      <c r="BM199" s="32">
        <v>46517260.770000003</v>
      </c>
      <c r="BN199" s="32">
        <v>88542688.36936</v>
      </c>
      <c r="BP199" s="48">
        <f>+AY199-'Приложение 2'!E200</f>
        <v>0</v>
      </c>
      <c r="BQ199" s="73">
        <v>1639240209.6296599</v>
      </c>
      <c r="BR199" s="73" t="e">
        <f>Q199+R199-BQ199</f>
        <v>#REF!</v>
      </c>
    </row>
    <row r="200" spans="1:70" ht="12" customHeight="1" x14ac:dyDescent="0.2">
      <c r="A200" s="36">
        <f>+A198+1</f>
        <v>187</v>
      </c>
      <c r="B200" s="36">
        <v>1</v>
      </c>
      <c r="C200" s="37" t="s">
        <v>214</v>
      </c>
      <c r="D200" s="36" t="s">
        <v>302</v>
      </c>
      <c r="E200" s="38" t="s">
        <v>147</v>
      </c>
      <c r="F200" s="39" t="s">
        <v>61</v>
      </c>
      <c r="G200" s="39">
        <v>2</v>
      </c>
      <c r="H200" s="39">
        <v>2</v>
      </c>
      <c r="I200" s="38">
        <v>927.95</v>
      </c>
      <c r="J200" s="38">
        <v>674.19</v>
      </c>
      <c r="K200" s="38">
        <v>253.76</v>
      </c>
      <c r="L200" s="40">
        <v>21</v>
      </c>
      <c r="M200" s="41">
        <f t="shared" ref="M200:M263" si="90">SUM(N200:S200)</f>
        <v>7881413.4099999992</v>
      </c>
      <c r="N200" s="41"/>
      <c r="O200" s="41">
        <v>704292.9</v>
      </c>
      <c r="P200" s="41">
        <v>0</v>
      </c>
      <c r="Q200" s="41">
        <f t="shared" ref="Q200:Q231" si="91">+W200+X200</f>
        <v>916816.61510000005</v>
      </c>
      <c r="R200" s="41">
        <f>IF(Y200&gt;0, Y200, 0)</f>
        <v>4913550.1800000006</v>
      </c>
      <c r="S200" s="41">
        <f>IF(Y200&gt;0, AY200-O200-P200-Q200-R200, 0)</f>
        <v>1346753.7148999991</v>
      </c>
      <c r="T200" s="38">
        <v>7444.14</v>
      </c>
      <c r="U200" s="38">
        <v>8493.36</v>
      </c>
      <c r="V200" s="39">
        <v>2026</v>
      </c>
      <c r="W200" s="43">
        <v>777599.36</v>
      </c>
      <c r="X200" s="43">
        <f t="shared" ref="X200:X231" si="92">+(J200*11.55+K200*23.1)*12*0.85</f>
        <v>139217.25510000001</v>
      </c>
      <c r="Y200" s="43">
        <f t="shared" ref="Y200:Y206" si="93">+(J200*11.55+K200*23.1)*12*30</f>
        <v>4913550.1800000006</v>
      </c>
      <c r="Z200" s="33"/>
      <c r="AA200" s="43">
        <f t="shared" ref="AA200:AA263" si="94">SUM(AB200:AP200)</f>
        <v>7881413.4118846403</v>
      </c>
      <c r="AB200" s="43">
        <v>3228610.86</v>
      </c>
      <c r="AC200" s="43">
        <v>1964560.68</v>
      </c>
      <c r="AD200" s="43">
        <v>925706.22</v>
      </c>
      <c r="AE200" s="43">
        <v>788909.17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3">
        <v>743753.03830000001</v>
      </c>
      <c r="AO200" s="43">
        <v>78814.134099999996</v>
      </c>
      <c r="AP200" s="43">
        <v>151059.30948463999</v>
      </c>
      <c r="AQ200" s="5">
        <f t="shared" ref="AQ200:AQ263" si="95">COUNTIF(AB200:AM200, "&gt;0")</f>
        <v>4</v>
      </c>
      <c r="AS200" s="36" t="e">
        <f>+AS198+1</f>
        <v>#REF!</v>
      </c>
      <c r="AT200" s="36">
        <v>1</v>
      </c>
      <c r="AU200" s="37" t="s">
        <v>214</v>
      </c>
      <c r="AV200" s="36" t="s">
        <v>302</v>
      </c>
      <c r="AW200" s="36"/>
      <c r="AX200" s="45">
        <f t="shared" ref="AX200:AX263" si="96">AY200-M200</f>
        <v>0</v>
      </c>
      <c r="AY200" s="46">
        <v>7881413.4100000001</v>
      </c>
      <c r="AZ200" s="46">
        <v>3228610.86</v>
      </c>
      <c r="BA200" s="46">
        <v>1964560.68</v>
      </c>
      <c r="BB200" s="46">
        <v>925706.22</v>
      </c>
      <c r="BC200" s="46">
        <v>788909.17</v>
      </c>
      <c r="BD200" s="46"/>
      <c r="BE200" s="45"/>
      <c r="BF200" s="45">
        <v>0</v>
      </c>
      <c r="BG200" s="46"/>
      <c r="BH200" s="46"/>
      <c r="BI200" s="46"/>
      <c r="BJ200" s="46"/>
      <c r="BK200" s="46"/>
      <c r="BL200" s="46">
        <v>743753.04</v>
      </c>
      <c r="BM200" s="46">
        <v>78814.13</v>
      </c>
      <c r="BN200" s="46">
        <v>151059.31</v>
      </c>
      <c r="BP200" s="48">
        <f>+AY200-'Приложение 2'!E201</f>
        <v>0</v>
      </c>
    </row>
    <row r="201" spans="1:70" ht="12.75" customHeight="1" x14ac:dyDescent="0.2">
      <c r="A201" s="36">
        <f t="shared" ref="A201:A264" si="97">+A200+1</f>
        <v>188</v>
      </c>
      <c r="B201" s="36">
        <f t="shared" ref="B201:B264" si="98">+B200+1</f>
        <v>2</v>
      </c>
      <c r="C201" s="37" t="s">
        <v>214</v>
      </c>
      <c r="D201" s="36" t="s">
        <v>303</v>
      </c>
      <c r="E201" s="38" t="s">
        <v>304</v>
      </c>
      <c r="F201" s="39" t="s">
        <v>61</v>
      </c>
      <c r="G201" s="39">
        <v>2</v>
      </c>
      <c r="H201" s="39">
        <v>2</v>
      </c>
      <c r="I201" s="38">
        <v>512.41999999999996</v>
      </c>
      <c r="J201" s="38">
        <v>512.41999999999996</v>
      </c>
      <c r="K201" s="38">
        <v>0</v>
      </c>
      <c r="L201" s="40">
        <v>28</v>
      </c>
      <c r="M201" s="41">
        <f t="shared" si="90"/>
        <v>1832501.03</v>
      </c>
      <c r="N201" s="41"/>
      <c r="O201" s="41">
        <v>0</v>
      </c>
      <c r="P201" s="41">
        <v>0</v>
      </c>
      <c r="Q201" s="41">
        <f t="shared" si="91"/>
        <v>338917.56019999995</v>
      </c>
      <c r="R201" s="41">
        <f>+AY201-O201-Q201</f>
        <v>1493583.4698000001</v>
      </c>
      <c r="S201" s="41">
        <v>0</v>
      </c>
      <c r="T201" s="38">
        <v>3114.68</v>
      </c>
      <c r="U201" s="38">
        <v>3576.17</v>
      </c>
      <c r="V201" s="39">
        <v>2026</v>
      </c>
      <c r="W201" s="43">
        <v>278549.36</v>
      </c>
      <c r="X201" s="43">
        <f t="shared" si="92"/>
        <v>60368.200199999992</v>
      </c>
      <c r="Y201" s="43">
        <f t="shared" si="93"/>
        <v>2130642.36</v>
      </c>
      <c r="Z201" s="33"/>
      <c r="AA201" s="43">
        <f t="shared" si="94"/>
        <v>1832501.03791738</v>
      </c>
      <c r="AB201" s="43">
        <v>0</v>
      </c>
      <c r="AC201" s="43">
        <v>1084843.1399999999</v>
      </c>
      <c r="AD201" s="43">
        <v>511180.97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183250.103</v>
      </c>
      <c r="AO201" s="43">
        <v>18325.010300000002</v>
      </c>
      <c r="AP201" s="43">
        <v>34901.814617379998</v>
      </c>
      <c r="AQ201" s="5">
        <f t="shared" si="95"/>
        <v>2</v>
      </c>
      <c r="AS201" s="36" t="e">
        <f t="shared" ref="AS201:AS264" si="99">+AS200+1</f>
        <v>#REF!</v>
      </c>
      <c r="AT201" s="36">
        <f t="shared" ref="AT201:AT264" si="100">+AT200+1</f>
        <v>2</v>
      </c>
      <c r="AU201" s="37" t="s">
        <v>214</v>
      </c>
      <c r="AV201" s="36" t="s">
        <v>303</v>
      </c>
      <c r="AW201" s="36"/>
      <c r="AX201" s="45">
        <f t="shared" si="96"/>
        <v>0</v>
      </c>
      <c r="AY201" s="46">
        <v>1832501.03</v>
      </c>
      <c r="AZ201" s="46"/>
      <c r="BA201" s="46">
        <v>1084843.1399999999</v>
      </c>
      <c r="BB201" s="46">
        <v>511180.97</v>
      </c>
      <c r="BC201" s="46"/>
      <c r="BD201" s="46"/>
      <c r="BE201" s="45"/>
      <c r="BF201" s="45">
        <v>0</v>
      </c>
      <c r="BG201" s="46"/>
      <c r="BH201" s="46"/>
      <c r="BI201" s="46"/>
      <c r="BJ201" s="46"/>
      <c r="BK201" s="46"/>
      <c r="BL201" s="46">
        <v>183250.1</v>
      </c>
      <c r="BM201" s="46">
        <v>18325.009999999998</v>
      </c>
      <c r="BN201" s="46">
        <v>34901.81</v>
      </c>
      <c r="BP201" s="48">
        <f>+AY201-'Приложение 2'!E202</f>
        <v>0</v>
      </c>
    </row>
    <row r="202" spans="1:70" ht="12.75" customHeight="1" x14ac:dyDescent="0.2">
      <c r="A202" s="36">
        <f t="shared" si="97"/>
        <v>189</v>
      </c>
      <c r="B202" s="36">
        <f t="shared" si="98"/>
        <v>3</v>
      </c>
      <c r="C202" s="37" t="s">
        <v>214</v>
      </c>
      <c r="D202" s="36" t="s">
        <v>305</v>
      </c>
      <c r="E202" s="38" t="s">
        <v>304</v>
      </c>
      <c r="F202" s="39" t="s">
        <v>61</v>
      </c>
      <c r="G202" s="39">
        <v>2</v>
      </c>
      <c r="H202" s="39">
        <v>2</v>
      </c>
      <c r="I202" s="38">
        <v>631.76</v>
      </c>
      <c r="J202" s="38">
        <v>631.76</v>
      </c>
      <c r="K202" s="38">
        <v>0</v>
      </c>
      <c r="L202" s="40">
        <v>36</v>
      </c>
      <c r="M202" s="41">
        <f t="shared" si="90"/>
        <v>2259281.16</v>
      </c>
      <c r="N202" s="41"/>
      <c r="O202" s="41">
        <v>0</v>
      </c>
      <c r="P202" s="41">
        <v>0</v>
      </c>
      <c r="Q202" s="41">
        <f t="shared" si="91"/>
        <v>390431.30559999996</v>
      </c>
      <c r="R202" s="41">
        <f>+AY202-O202-Q202</f>
        <v>1868849.8544000001</v>
      </c>
      <c r="S202" s="41">
        <v>0</v>
      </c>
      <c r="T202" s="38">
        <v>3114.68</v>
      </c>
      <c r="U202" s="38">
        <v>3576.17</v>
      </c>
      <c r="V202" s="39">
        <v>2026</v>
      </c>
      <c r="W202" s="43">
        <v>316003.65999999997</v>
      </c>
      <c r="X202" s="43">
        <f t="shared" si="92"/>
        <v>74427.645600000003</v>
      </c>
      <c r="Y202" s="43">
        <f t="shared" si="93"/>
        <v>2626858.08</v>
      </c>
      <c r="Z202" s="33"/>
      <c r="AA202" s="43">
        <f t="shared" si="94"/>
        <v>2259281.1565733599</v>
      </c>
      <c r="AB202" s="43">
        <v>0</v>
      </c>
      <c r="AC202" s="43">
        <v>1337497.55</v>
      </c>
      <c r="AD202" s="43">
        <v>630232.41</v>
      </c>
      <c r="AE202" s="43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3">
        <v>225928.11600000001</v>
      </c>
      <c r="AO202" s="43">
        <v>22592.811600000001</v>
      </c>
      <c r="AP202" s="43">
        <v>43030.268973359998</v>
      </c>
      <c r="AQ202" s="5">
        <f t="shared" si="95"/>
        <v>2</v>
      </c>
      <c r="AS202" s="36" t="e">
        <f t="shared" si="99"/>
        <v>#REF!</v>
      </c>
      <c r="AT202" s="36">
        <f t="shared" si="100"/>
        <v>3</v>
      </c>
      <c r="AU202" s="37" t="s">
        <v>214</v>
      </c>
      <c r="AV202" s="36" t="s">
        <v>305</v>
      </c>
      <c r="AW202" s="36"/>
      <c r="AX202" s="45">
        <f t="shared" si="96"/>
        <v>0</v>
      </c>
      <c r="AY202" s="46">
        <v>2259281.16</v>
      </c>
      <c r="AZ202" s="46"/>
      <c r="BA202" s="46">
        <v>1337497.55</v>
      </c>
      <c r="BB202" s="46">
        <v>630232.41</v>
      </c>
      <c r="BC202" s="46"/>
      <c r="BD202" s="46"/>
      <c r="BE202" s="45"/>
      <c r="BF202" s="45">
        <v>0</v>
      </c>
      <c r="BG202" s="46"/>
      <c r="BH202" s="46"/>
      <c r="BI202" s="46"/>
      <c r="BJ202" s="46"/>
      <c r="BK202" s="46"/>
      <c r="BL202" s="46">
        <v>225928.12</v>
      </c>
      <c r="BM202" s="46">
        <v>22592.81</v>
      </c>
      <c r="BN202" s="46">
        <v>43030.27</v>
      </c>
      <c r="BP202" s="48">
        <f>+AY202-'Приложение 2'!E203</f>
        <v>0</v>
      </c>
    </row>
    <row r="203" spans="1:70" ht="12.75" customHeight="1" x14ac:dyDescent="0.2">
      <c r="A203" s="36">
        <f t="shared" si="97"/>
        <v>190</v>
      </c>
      <c r="B203" s="36">
        <f t="shared" si="98"/>
        <v>4</v>
      </c>
      <c r="C203" s="37" t="s">
        <v>214</v>
      </c>
      <c r="D203" s="36" t="s">
        <v>306</v>
      </c>
      <c r="E203" s="38" t="s">
        <v>137</v>
      </c>
      <c r="F203" s="39" t="s">
        <v>61</v>
      </c>
      <c r="G203" s="39">
        <v>2</v>
      </c>
      <c r="H203" s="39">
        <v>2</v>
      </c>
      <c r="I203" s="38">
        <v>694.33</v>
      </c>
      <c r="J203" s="38">
        <v>694.33</v>
      </c>
      <c r="K203" s="38">
        <v>0</v>
      </c>
      <c r="L203" s="40">
        <v>32</v>
      </c>
      <c r="M203" s="41">
        <f t="shared" si="90"/>
        <v>2483042.11</v>
      </c>
      <c r="N203" s="41"/>
      <c r="O203" s="41">
        <v>0</v>
      </c>
      <c r="P203" s="41">
        <v>0</v>
      </c>
      <c r="Q203" s="41">
        <f t="shared" si="91"/>
        <v>500481.26730000001</v>
      </c>
      <c r="R203" s="41">
        <f>+AY203-O203-Q203</f>
        <v>1982560.8426999999</v>
      </c>
      <c r="S203" s="41">
        <v>0</v>
      </c>
      <c r="T203" s="38">
        <v>3114.68</v>
      </c>
      <c r="U203" s="38">
        <v>3576.17</v>
      </c>
      <c r="V203" s="39">
        <v>2026</v>
      </c>
      <c r="W203" s="43">
        <v>418682.25</v>
      </c>
      <c r="X203" s="43">
        <f t="shared" si="92"/>
        <v>81799.017300000007</v>
      </c>
      <c r="Y203" s="43">
        <f t="shared" si="93"/>
        <v>2887024.14</v>
      </c>
      <c r="Z203" s="33"/>
      <c r="AA203" s="43">
        <f t="shared" si="94"/>
        <v>2483042.1134175202</v>
      </c>
      <c r="AB203" s="43">
        <v>0</v>
      </c>
      <c r="AC203" s="43">
        <v>1469964.35</v>
      </c>
      <c r="AD203" s="43">
        <v>692651.11</v>
      </c>
      <c r="AE203" s="43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3">
        <v>248304.212</v>
      </c>
      <c r="AO203" s="43">
        <v>24830.421200000001</v>
      </c>
      <c r="AP203" s="43">
        <v>47292.020217520003</v>
      </c>
      <c r="AQ203" s="5">
        <f t="shared" si="95"/>
        <v>2</v>
      </c>
      <c r="AS203" s="36" t="e">
        <f t="shared" si="99"/>
        <v>#REF!</v>
      </c>
      <c r="AT203" s="36">
        <f t="shared" si="100"/>
        <v>4</v>
      </c>
      <c r="AU203" s="37" t="s">
        <v>214</v>
      </c>
      <c r="AV203" s="36" t="s">
        <v>306</v>
      </c>
      <c r="AW203" s="36"/>
      <c r="AX203" s="45">
        <f t="shared" si="96"/>
        <v>0</v>
      </c>
      <c r="AY203" s="46">
        <v>2483042.11</v>
      </c>
      <c r="AZ203" s="46"/>
      <c r="BA203" s="46">
        <v>1469964.35</v>
      </c>
      <c r="BB203" s="46">
        <v>692651.11</v>
      </c>
      <c r="BC203" s="46"/>
      <c r="BD203" s="46"/>
      <c r="BE203" s="45"/>
      <c r="BF203" s="45">
        <v>0</v>
      </c>
      <c r="BG203" s="46"/>
      <c r="BH203" s="46"/>
      <c r="BI203" s="46"/>
      <c r="BJ203" s="46"/>
      <c r="BK203" s="46"/>
      <c r="BL203" s="46">
        <v>248304.21</v>
      </c>
      <c r="BM203" s="46">
        <v>24830.42</v>
      </c>
      <c r="BN203" s="46">
        <v>47292.02</v>
      </c>
      <c r="BP203" s="48">
        <f>+AY203-'Приложение 2'!E204</f>
        <v>0</v>
      </c>
    </row>
    <row r="204" spans="1:70" ht="12.75" customHeight="1" x14ac:dyDescent="0.2">
      <c r="A204" s="36">
        <f t="shared" si="97"/>
        <v>191</v>
      </c>
      <c r="B204" s="36">
        <f t="shared" si="98"/>
        <v>5</v>
      </c>
      <c r="C204" s="37" t="s">
        <v>214</v>
      </c>
      <c r="D204" s="36" t="s">
        <v>307</v>
      </c>
      <c r="E204" s="38" t="s">
        <v>178</v>
      </c>
      <c r="F204" s="39" t="s">
        <v>61</v>
      </c>
      <c r="G204" s="39">
        <v>2</v>
      </c>
      <c r="H204" s="39">
        <v>2</v>
      </c>
      <c r="I204" s="38">
        <v>719.65</v>
      </c>
      <c r="J204" s="38">
        <v>719.65</v>
      </c>
      <c r="K204" s="38">
        <v>0</v>
      </c>
      <c r="L204" s="40">
        <v>30</v>
      </c>
      <c r="M204" s="41">
        <f t="shared" si="90"/>
        <v>6112246.5300000003</v>
      </c>
      <c r="N204" s="41"/>
      <c r="O204" s="41">
        <v>863923</v>
      </c>
      <c r="P204" s="41">
        <v>0</v>
      </c>
      <c r="Q204" s="41">
        <f t="shared" si="91"/>
        <v>477417.91649999999</v>
      </c>
      <c r="R204" s="41">
        <f t="shared" ref="R204:R213" si="101">IF(Y204&gt;0, Y204, 0)</f>
        <v>2992304.7</v>
      </c>
      <c r="S204" s="41">
        <f>IF(Y204&gt;0, AY204-O204-P204-Q204-R204, 0)</f>
        <v>1778600.9134999998</v>
      </c>
      <c r="T204" s="38">
        <v>7444.14</v>
      </c>
      <c r="U204" s="38">
        <v>8493.36</v>
      </c>
      <c r="V204" s="39">
        <v>2026</v>
      </c>
      <c r="W204" s="43">
        <v>392635.95</v>
      </c>
      <c r="X204" s="43">
        <f t="shared" si="92"/>
        <v>84781.966499999995</v>
      </c>
      <c r="Y204" s="43">
        <f t="shared" si="93"/>
        <v>2992304.7</v>
      </c>
      <c r="Z204" s="33"/>
      <c r="AA204" s="43">
        <f t="shared" si="94"/>
        <v>6112246.5222257003</v>
      </c>
      <c r="AB204" s="43">
        <v>2503873.92</v>
      </c>
      <c r="AC204" s="43">
        <v>1523569.26</v>
      </c>
      <c r="AD204" s="43">
        <v>717909.88</v>
      </c>
      <c r="AE204" s="43">
        <v>611820.13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3">
        <v>576800.33920000005</v>
      </c>
      <c r="AO204" s="43">
        <v>61122.465300000003</v>
      </c>
      <c r="AP204" s="43">
        <v>117150.5277257</v>
      </c>
      <c r="AQ204" s="5">
        <f t="shared" si="95"/>
        <v>4</v>
      </c>
      <c r="AS204" s="36" t="e">
        <f t="shared" si="99"/>
        <v>#REF!</v>
      </c>
      <c r="AT204" s="36">
        <f t="shared" si="100"/>
        <v>5</v>
      </c>
      <c r="AU204" s="37" t="s">
        <v>214</v>
      </c>
      <c r="AV204" s="36" t="s">
        <v>307</v>
      </c>
      <c r="AW204" s="36"/>
      <c r="AX204" s="45">
        <f t="shared" si="96"/>
        <v>0</v>
      </c>
      <c r="AY204" s="46">
        <v>6112246.5300000003</v>
      </c>
      <c r="AZ204" s="46">
        <v>2503873.92</v>
      </c>
      <c r="BA204" s="46">
        <v>1523569.26</v>
      </c>
      <c r="BB204" s="46">
        <v>717909.88</v>
      </c>
      <c r="BC204" s="46">
        <v>611820.13</v>
      </c>
      <c r="BD204" s="46"/>
      <c r="BE204" s="45"/>
      <c r="BF204" s="45">
        <v>0</v>
      </c>
      <c r="BG204" s="46"/>
      <c r="BH204" s="46"/>
      <c r="BI204" s="46"/>
      <c r="BJ204" s="46"/>
      <c r="BK204" s="46"/>
      <c r="BL204" s="46">
        <v>576800.34</v>
      </c>
      <c r="BM204" s="46">
        <v>61122.47</v>
      </c>
      <c r="BN204" s="46">
        <v>117150.53</v>
      </c>
      <c r="BP204" s="48">
        <f>+AY204-'Приложение 2'!E205</f>
        <v>0</v>
      </c>
    </row>
    <row r="205" spans="1:70" ht="12.75" customHeight="1" x14ac:dyDescent="0.2">
      <c r="A205" s="36">
        <f t="shared" si="97"/>
        <v>192</v>
      </c>
      <c r="B205" s="36">
        <f t="shared" si="98"/>
        <v>6</v>
      </c>
      <c r="C205" s="37" t="s">
        <v>214</v>
      </c>
      <c r="D205" s="36" t="s">
        <v>308</v>
      </c>
      <c r="E205" s="38" t="s">
        <v>283</v>
      </c>
      <c r="F205" s="39" t="s">
        <v>61</v>
      </c>
      <c r="G205" s="39">
        <v>2</v>
      </c>
      <c r="H205" s="39">
        <v>2</v>
      </c>
      <c r="I205" s="38">
        <v>728.6</v>
      </c>
      <c r="J205" s="38">
        <v>728.6</v>
      </c>
      <c r="K205" s="38">
        <v>0</v>
      </c>
      <c r="L205" s="40">
        <v>25</v>
      </c>
      <c r="M205" s="41">
        <f t="shared" si="90"/>
        <v>5452244.9500000002</v>
      </c>
      <c r="N205" s="41"/>
      <c r="O205" s="41">
        <v>623525.94999999995</v>
      </c>
      <c r="P205" s="41">
        <v>0</v>
      </c>
      <c r="Q205" s="41">
        <f t="shared" si="91"/>
        <v>536631.71600000001</v>
      </c>
      <c r="R205" s="41">
        <f t="shared" si="101"/>
        <v>3029518.8</v>
      </c>
      <c r="S205" s="41">
        <f>IF(Y205&gt;0, AY205-O205-P205-Q205-R205, 0)</f>
        <v>1262568.4840000002</v>
      </c>
      <c r="T205" s="38">
        <v>6593.97</v>
      </c>
      <c r="U205" s="38">
        <v>7483.18</v>
      </c>
      <c r="V205" s="39">
        <v>2026</v>
      </c>
      <c r="W205" s="43">
        <v>450795.35</v>
      </c>
      <c r="X205" s="43">
        <f t="shared" si="92"/>
        <v>85836.365999999995</v>
      </c>
      <c r="Y205" s="43">
        <f t="shared" si="93"/>
        <v>3029518.8</v>
      </c>
      <c r="Z205" s="33"/>
      <c r="AA205" s="43">
        <f t="shared" si="94"/>
        <v>5452244.9471434196</v>
      </c>
      <c r="AB205" s="43">
        <v>2535013.6</v>
      </c>
      <c r="AC205" s="43">
        <v>1542517.29</v>
      </c>
      <c r="AD205" s="43">
        <v>726838.24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488291.54519999999</v>
      </c>
      <c r="AO205" s="43">
        <v>54522.449500000002</v>
      </c>
      <c r="AP205" s="43">
        <v>105061.82244341999</v>
      </c>
      <c r="AQ205" s="5">
        <f t="shared" si="95"/>
        <v>3</v>
      </c>
      <c r="AS205" s="36" t="e">
        <f t="shared" si="99"/>
        <v>#REF!</v>
      </c>
      <c r="AT205" s="36">
        <f t="shared" si="100"/>
        <v>6</v>
      </c>
      <c r="AU205" s="37" t="s">
        <v>214</v>
      </c>
      <c r="AV205" s="36" t="s">
        <v>308</v>
      </c>
      <c r="AW205" s="36"/>
      <c r="AX205" s="45">
        <f t="shared" si="96"/>
        <v>0</v>
      </c>
      <c r="AY205" s="46">
        <v>5452244.9500000002</v>
      </c>
      <c r="AZ205" s="46">
        <v>2535013.6</v>
      </c>
      <c r="BA205" s="46">
        <v>1542517.29</v>
      </c>
      <c r="BB205" s="46">
        <v>726838.24</v>
      </c>
      <c r="BC205" s="46"/>
      <c r="BD205" s="46"/>
      <c r="BE205" s="45"/>
      <c r="BF205" s="45">
        <v>0</v>
      </c>
      <c r="BG205" s="46"/>
      <c r="BH205" s="46"/>
      <c r="BI205" s="46"/>
      <c r="BJ205" s="46"/>
      <c r="BK205" s="46"/>
      <c r="BL205" s="46">
        <v>488291.55</v>
      </c>
      <c r="BM205" s="46">
        <v>54522.45</v>
      </c>
      <c r="BN205" s="46">
        <v>105061.82</v>
      </c>
      <c r="BP205" s="48">
        <f>+AY205-'Приложение 2'!E206</f>
        <v>0</v>
      </c>
    </row>
    <row r="206" spans="1:70" ht="12.75" customHeight="1" x14ac:dyDescent="0.2">
      <c r="A206" s="36">
        <f t="shared" si="97"/>
        <v>193</v>
      </c>
      <c r="B206" s="36">
        <f t="shared" si="98"/>
        <v>7</v>
      </c>
      <c r="C206" s="37" t="s">
        <v>214</v>
      </c>
      <c r="D206" s="36" t="s">
        <v>309</v>
      </c>
      <c r="E206" s="38" t="s">
        <v>304</v>
      </c>
      <c r="F206" s="39" t="s">
        <v>61</v>
      </c>
      <c r="G206" s="39">
        <v>2</v>
      </c>
      <c r="H206" s="39">
        <v>2</v>
      </c>
      <c r="I206" s="38">
        <v>624.79</v>
      </c>
      <c r="J206" s="38">
        <v>624.79</v>
      </c>
      <c r="K206" s="38">
        <v>0</v>
      </c>
      <c r="L206" s="40">
        <v>34</v>
      </c>
      <c r="M206" s="41">
        <f t="shared" si="90"/>
        <v>5306566.4000000004</v>
      </c>
      <c r="N206" s="41"/>
      <c r="O206" s="41">
        <v>813347.25</v>
      </c>
      <c r="P206" s="41">
        <v>0</v>
      </c>
      <c r="Q206" s="41">
        <f t="shared" si="91"/>
        <v>227369.9399</v>
      </c>
      <c r="R206" s="41">
        <f t="shared" si="101"/>
        <v>2597876.8199999998</v>
      </c>
      <c r="S206" s="41">
        <f>IF(Y206&gt;0, AY206-O206-P206-Q206-R206, 0)</f>
        <v>1667972.3901000009</v>
      </c>
      <c r="T206" s="38">
        <v>7444.14</v>
      </c>
      <c r="U206" s="38">
        <v>8493.36</v>
      </c>
      <c r="V206" s="39">
        <v>2026</v>
      </c>
      <c r="W206" s="43">
        <v>153763.43</v>
      </c>
      <c r="X206" s="43">
        <f t="shared" si="92"/>
        <v>73606.509900000005</v>
      </c>
      <c r="Y206" s="43">
        <f t="shared" si="93"/>
        <v>2597876.8199999998</v>
      </c>
      <c r="Z206" s="33"/>
      <c r="AA206" s="43">
        <f t="shared" si="94"/>
        <v>5306566.3983371193</v>
      </c>
      <c r="AB206" s="43">
        <v>2173828.09</v>
      </c>
      <c r="AC206" s="43">
        <v>1322741.3899999999</v>
      </c>
      <c r="AD206" s="43">
        <v>623279.26</v>
      </c>
      <c r="AE206" s="43">
        <v>531173.62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3">
        <v>500769.93520000001</v>
      </c>
      <c r="AO206" s="43">
        <v>53065.663999999997</v>
      </c>
      <c r="AP206" s="43">
        <v>101708.43913712</v>
      </c>
      <c r="AQ206" s="5">
        <f t="shared" si="95"/>
        <v>4</v>
      </c>
      <c r="AS206" s="36" t="e">
        <f t="shared" si="99"/>
        <v>#REF!</v>
      </c>
      <c r="AT206" s="36">
        <f t="shared" si="100"/>
        <v>7</v>
      </c>
      <c r="AU206" s="37" t="s">
        <v>214</v>
      </c>
      <c r="AV206" s="36" t="s">
        <v>309</v>
      </c>
      <c r="AW206" s="36"/>
      <c r="AX206" s="45">
        <f t="shared" si="96"/>
        <v>0</v>
      </c>
      <c r="AY206" s="46">
        <v>5306566.4000000004</v>
      </c>
      <c r="AZ206" s="46">
        <v>2173828.09</v>
      </c>
      <c r="BA206" s="46">
        <v>1322741.3899999999</v>
      </c>
      <c r="BB206" s="46">
        <v>623279.26</v>
      </c>
      <c r="BC206" s="46">
        <v>531173.62</v>
      </c>
      <c r="BD206" s="46"/>
      <c r="BE206" s="45"/>
      <c r="BF206" s="45">
        <v>0</v>
      </c>
      <c r="BG206" s="46"/>
      <c r="BH206" s="46"/>
      <c r="BI206" s="46"/>
      <c r="BJ206" s="46"/>
      <c r="BK206" s="46"/>
      <c r="BL206" s="46">
        <v>500769.94</v>
      </c>
      <c r="BM206" s="46">
        <v>53065.66</v>
      </c>
      <c r="BN206" s="46">
        <v>101708.44</v>
      </c>
      <c r="BP206" s="48">
        <f>+AY206-'Приложение 2'!E207</f>
        <v>0</v>
      </c>
    </row>
    <row r="207" spans="1:70" ht="12.75" customHeight="1" x14ac:dyDescent="0.2">
      <c r="A207" s="36">
        <f t="shared" si="97"/>
        <v>194</v>
      </c>
      <c r="B207" s="36">
        <f t="shared" si="98"/>
        <v>8</v>
      </c>
      <c r="C207" s="37" t="s">
        <v>214</v>
      </c>
      <c r="D207" s="36" t="s">
        <v>310</v>
      </c>
      <c r="E207" s="38" t="s">
        <v>285</v>
      </c>
      <c r="F207" s="39" t="s">
        <v>61</v>
      </c>
      <c r="G207" s="39">
        <v>2</v>
      </c>
      <c r="H207" s="39">
        <v>2</v>
      </c>
      <c r="I207" s="38">
        <v>667.89</v>
      </c>
      <c r="J207" s="38">
        <v>667.89</v>
      </c>
      <c r="K207" s="38">
        <v>0</v>
      </c>
      <c r="L207" s="40">
        <v>23</v>
      </c>
      <c r="M207" s="41" t="e">
        <f t="shared" si="90"/>
        <v>#REF!</v>
      </c>
      <c r="N207" s="41"/>
      <c r="O207" s="41">
        <v>1782871.1</v>
      </c>
      <c r="P207" s="41">
        <v>0</v>
      </c>
      <c r="Q207" s="41">
        <f t="shared" si="91"/>
        <v>78684.120899999994</v>
      </c>
      <c r="R207" s="41" t="e">
        <f t="shared" si="101"/>
        <v>#REF!</v>
      </c>
      <c r="S207" s="41" t="e">
        <f>IF(Y207&gt;0, AY207-O207-P207-Q207-R207, 0)</f>
        <v>#REF!</v>
      </c>
      <c r="T207" s="38">
        <v>7444.14</v>
      </c>
      <c r="U207" s="38">
        <v>8493.36</v>
      </c>
      <c r="V207" s="39">
        <v>2026</v>
      </c>
      <c r="W207" s="43">
        <v>0</v>
      </c>
      <c r="X207" s="43">
        <f t="shared" si="92"/>
        <v>78684.120899999994</v>
      </c>
      <c r="Y207" s="43" t="e">
        <f>+(J207*11.55+K207*23.1)*12*30+[1]Лист1!$BC$18</f>
        <v>#REF!</v>
      </c>
      <c r="Z207" s="43"/>
      <c r="AA207" s="43">
        <f t="shared" si="94"/>
        <v>5672630.2089101002</v>
      </c>
      <c r="AB207" s="43">
        <v>2323785.66</v>
      </c>
      <c r="AC207" s="43">
        <v>1413988.29</v>
      </c>
      <c r="AD207" s="43">
        <v>666275.05000000005</v>
      </c>
      <c r="AE207" s="43">
        <v>567815.66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3">
        <v>535314.63639999996</v>
      </c>
      <c r="AO207" s="43">
        <v>56726.302100000001</v>
      </c>
      <c r="AP207" s="43">
        <v>108724.61041009999</v>
      </c>
      <c r="AQ207" s="5">
        <f t="shared" si="95"/>
        <v>4</v>
      </c>
      <c r="AS207" s="36" t="e">
        <f t="shared" si="99"/>
        <v>#REF!</v>
      </c>
      <c r="AT207" s="36">
        <f t="shared" si="100"/>
        <v>8</v>
      </c>
      <c r="AU207" s="37" t="s">
        <v>214</v>
      </c>
      <c r="AV207" s="36" t="s">
        <v>310</v>
      </c>
      <c r="AW207" s="36"/>
      <c r="AX207" s="45" t="e">
        <f t="shared" si="96"/>
        <v>#REF!</v>
      </c>
      <c r="AY207" s="46">
        <v>5672630.21</v>
      </c>
      <c r="AZ207" s="46">
        <v>2323785.66</v>
      </c>
      <c r="BA207" s="46">
        <v>1413988.29</v>
      </c>
      <c r="BB207" s="46">
        <v>666275.05000000005</v>
      </c>
      <c r="BC207" s="46">
        <v>567815.66</v>
      </c>
      <c r="BD207" s="46"/>
      <c r="BE207" s="45"/>
      <c r="BF207" s="45">
        <v>0</v>
      </c>
      <c r="BG207" s="46"/>
      <c r="BH207" s="46"/>
      <c r="BI207" s="46"/>
      <c r="BJ207" s="46"/>
      <c r="BK207" s="46"/>
      <c r="BL207" s="46">
        <v>535314.64</v>
      </c>
      <c r="BM207" s="46">
        <v>56726.3</v>
      </c>
      <c r="BN207" s="46">
        <v>108724.61</v>
      </c>
      <c r="BP207" s="48">
        <f>+AY207-'Приложение 2'!E208</f>
        <v>0</v>
      </c>
    </row>
    <row r="208" spans="1:70" ht="12.75" customHeight="1" x14ac:dyDescent="0.2">
      <c r="A208" s="36">
        <f t="shared" si="97"/>
        <v>195</v>
      </c>
      <c r="B208" s="36">
        <f t="shared" si="98"/>
        <v>9</v>
      </c>
      <c r="C208" s="37" t="s">
        <v>214</v>
      </c>
      <c r="D208" s="36" t="s">
        <v>311</v>
      </c>
      <c r="E208" s="38" t="s">
        <v>283</v>
      </c>
      <c r="F208" s="39" t="s">
        <v>61</v>
      </c>
      <c r="G208" s="39">
        <v>2</v>
      </c>
      <c r="H208" s="39">
        <v>2</v>
      </c>
      <c r="I208" s="38">
        <v>722.6</v>
      </c>
      <c r="J208" s="38">
        <v>722.6</v>
      </c>
      <c r="K208" s="38">
        <v>0</v>
      </c>
      <c r="L208" s="40">
        <v>29</v>
      </c>
      <c r="M208" s="41" t="e">
        <f t="shared" si="90"/>
        <v>#REF!</v>
      </c>
      <c r="N208" s="41"/>
      <c r="O208" s="41">
        <v>1928914.43</v>
      </c>
      <c r="P208" s="41">
        <v>0</v>
      </c>
      <c r="Q208" s="41">
        <f t="shared" si="91"/>
        <v>85129.506000000008</v>
      </c>
      <c r="R208" s="41" t="e">
        <f t="shared" si="101"/>
        <v>#REF!</v>
      </c>
      <c r="S208" s="41" t="e">
        <f>IF(Y208&gt;0, AY208-O208-P208-Q208-R208, 0)</f>
        <v>#REF!</v>
      </c>
      <c r="T208" s="38">
        <v>7444.14</v>
      </c>
      <c r="U208" s="38">
        <v>8493.36</v>
      </c>
      <c r="V208" s="39">
        <v>2026</v>
      </c>
      <c r="W208" s="43">
        <v>0</v>
      </c>
      <c r="X208" s="43">
        <f t="shared" si="92"/>
        <v>85129.506000000008</v>
      </c>
      <c r="Y208" s="43" t="e">
        <f>+(J208*11.55+K208*23.1)*12*30+[1]Лист1!$BC$20</f>
        <v>#REF!</v>
      </c>
      <c r="Z208" s="43"/>
      <c r="AA208" s="43">
        <f t="shared" si="94"/>
        <v>6137301.9397763405</v>
      </c>
      <c r="AB208" s="43">
        <v>2514137.84</v>
      </c>
      <c r="AC208" s="43">
        <v>1529814.7</v>
      </c>
      <c r="AD208" s="43">
        <v>720852.75</v>
      </c>
      <c r="AE208" s="43">
        <v>614328.11</v>
      </c>
      <c r="AF208" s="43">
        <v>0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3">
        <v>579164.76749999996</v>
      </c>
      <c r="AO208" s="43">
        <v>61373.019399999997</v>
      </c>
      <c r="AP208" s="43">
        <v>117630.75287634</v>
      </c>
      <c r="AQ208" s="5">
        <f t="shared" si="95"/>
        <v>4</v>
      </c>
      <c r="AS208" s="36" t="e">
        <f t="shared" si="99"/>
        <v>#REF!</v>
      </c>
      <c r="AT208" s="36">
        <f t="shared" si="100"/>
        <v>9</v>
      </c>
      <c r="AU208" s="37" t="s">
        <v>214</v>
      </c>
      <c r="AV208" s="36" t="s">
        <v>311</v>
      </c>
      <c r="AW208" s="36"/>
      <c r="AX208" s="45" t="e">
        <f t="shared" si="96"/>
        <v>#REF!</v>
      </c>
      <c r="AY208" s="46">
        <v>6137301.9400000004</v>
      </c>
      <c r="AZ208" s="46">
        <v>2514137.84</v>
      </c>
      <c r="BA208" s="46">
        <v>1529814.7</v>
      </c>
      <c r="BB208" s="46">
        <v>720852.75</v>
      </c>
      <c r="BC208" s="46">
        <v>614328.11</v>
      </c>
      <c r="BD208" s="46"/>
      <c r="BE208" s="45"/>
      <c r="BF208" s="45">
        <v>0</v>
      </c>
      <c r="BG208" s="46"/>
      <c r="BH208" s="46"/>
      <c r="BI208" s="46"/>
      <c r="BJ208" s="46"/>
      <c r="BK208" s="46"/>
      <c r="BL208" s="46">
        <v>579164.77</v>
      </c>
      <c r="BM208" s="46">
        <v>61373.02</v>
      </c>
      <c r="BN208" s="46">
        <v>117630.75</v>
      </c>
      <c r="BP208" s="48">
        <f>+AY208-'Приложение 2'!E209</f>
        <v>0</v>
      </c>
    </row>
    <row r="209" spans="1:73" ht="12.75" customHeight="1" x14ac:dyDescent="0.2">
      <c r="A209" s="36">
        <f t="shared" si="97"/>
        <v>196</v>
      </c>
      <c r="B209" s="36">
        <f t="shared" si="98"/>
        <v>10</v>
      </c>
      <c r="C209" s="37" t="s">
        <v>214</v>
      </c>
      <c r="D209" s="36" t="s">
        <v>312</v>
      </c>
      <c r="E209" s="38" t="s">
        <v>216</v>
      </c>
      <c r="F209" s="39" t="s">
        <v>61</v>
      </c>
      <c r="G209" s="39">
        <v>2</v>
      </c>
      <c r="H209" s="39">
        <v>2</v>
      </c>
      <c r="I209" s="38">
        <v>633.24</v>
      </c>
      <c r="J209" s="38">
        <v>633.24</v>
      </c>
      <c r="K209" s="38">
        <v>0</v>
      </c>
      <c r="L209" s="40">
        <v>30</v>
      </c>
      <c r="M209" s="41" t="e">
        <f t="shared" si="90"/>
        <v>#REF!</v>
      </c>
      <c r="N209" s="41"/>
      <c r="O209" s="41">
        <v>1690499.19</v>
      </c>
      <c r="P209" s="41">
        <v>0</v>
      </c>
      <c r="Q209" s="41">
        <f t="shared" si="91"/>
        <v>74602.004400000005</v>
      </c>
      <c r="R209" s="41" t="e">
        <f t="shared" si="101"/>
        <v>#REF!</v>
      </c>
      <c r="S209" s="41">
        <f>+AY209-O209-P209-Q209</f>
        <v>3613234.0755999996</v>
      </c>
      <c r="T209" s="38">
        <v>7444.14</v>
      </c>
      <c r="U209" s="38">
        <v>8493.36</v>
      </c>
      <c r="V209" s="39">
        <v>2026</v>
      </c>
      <c r="W209" s="43">
        <v>0</v>
      </c>
      <c r="X209" s="43">
        <f t="shared" si="92"/>
        <v>74602.004400000005</v>
      </c>
      <c r="Y209" s="43" t="e">
        <f>+(J209*11.55+K209*23.1)*12*30+[1]Лист1!$BC$22</f>
        <v>#REF!</v>
      </c>
      <c r="Z209" s="43"/>
      <c r="AA209" s="43">
        <f t="shared" si="94"/>
        <v>5378335.2711912012</v>
      </c>
      <c r="AB209" s="43">
        <v>2203228.12</v>
      </c>
      <c r="AC209" s="43">
        <v>1340630.8600000001</v>
      </c>
      <c r="AD209" s="43">
        <v>631708.81999999995</v>
      </c>
      <c r="AE209" s="43">
        <v>538357.5</v>
      </c>
      <c r="AF209" s="43">
        <v>0</v>
      </c>
      <c r="AG209" s="43"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3">
        <v>507542.61920000002</v>
      </c>
      <c r="AO209" s="43">
        <v>53783.352800000001</v>
      </c>
      <c r="AP209" s="43">
        <v>103083.9991912</v>
      </c>
      <c r="AQ209" s="5">
        <f t="shared" si="95"/>
        <v>4</v>
      </c>
      <c r="AS209" s="36" t="e">
        <f t="shared" si="99"/>
        <v>#REF!</v>
      </c>
      <c r="AT209" s="36">
        <f t="shared" si="100"/>
        <v>10</v>
      </c>
      <c r="AU209" s="37" t="s">
        <v>214</v>
      </c>
      <c r="AV209" s="36" t="s">
        <v>312</v>
      </c>
      <c r="AW209" s="36"/>
      <c r="AX209" s="45" t="e">
        <f t="shared" si="96"/>
        <v>#REF!</v>
      </c>
      <c r="AY209" s="46">
        <v>5378335.2699999996</v>
      </c>
      <c r="AZ209" s="46">
        <v>2203228.12</v>
      </c>
      <c r="BA209" s="46">
        <v>1340630.8600000001</v>
      </c>
      <c r="BB209" s="46">
        <v>631708.81999999995</v>
      </c>
      <c r="BC209" s="46">
        <v>538357.5</v>
      </c>
      <c r="BD209" s="46"/>
      <c r="BE209" s="45"/>
      <c r="BF209" s="45">
        <v>0</v>
      </c>
      <c r="BG209" s="46"/>
      <c r="BH209" s="46"/>
      <c r="BI209" s="46"/>
      <c r="BJ209" s="46"/>
      <c r="BK209" s="46"/>
      <c r="BL209" s="46">
        <v>507542.62</v>
      </c>
      <c r="BM209" s="46">
        <v>53783.35</v>
      </c>
      <c r="BN209" s="46">
        <v>103084</v>
      </c>
      <c r="BP209" s="48">
        <f>+AY209-'Приложение 2'!E210</f>
        <v>0</v>
      </c>
    </row>
    <row r="210" spans="1:73" ht="12.75" customHeight="1" x14ac:dyDescent="0.2">
      <c r="A210" s="36">
        <f t="shared" si="97"/>
        <v>197</v>
      </c>
      <c r="B210" s="36">
        <f t="shared" si="98"/>
        <v>11</v>
      </c>
      <c r="C210" s="37" t="s">
        <v>214</v>
      </c>
      <c r="D210" s="36" t="s">
        <v>313</v>
      </c>
      <c r="E210" s="38" t="s">
        <v>147</v>
      </c>
      <c r="F210" s="39" t="s">
        <v>61</v>
      </c>
      <c r="G210" s="39">
        <v>2</v>
      </c>
      <c r="H210" s="39">
        <v>2</v>
      </c>
      <c r="I210" s="38">
        <v>721.78</v>
      </c>
      <c r="J210" s="38">
        <v>721.78</v>
      </c>
      <c r="K210" s="38">
        <v>0</v>
      </c>
      <c r="L210" s="40">
        <v>30</v>
      </c>
      <c r="M210" s="41">
        <f t="shared" si="90"/>
        <v>6130337.3799999999</v>
      </c>
      <c r="N210" s="41"/>
      <c r="O210" s="41">
        <v>900592</v>
      </c>
      <c r="P210" s="41">
        <v>0</v>
      </c>
      <c r="Q210" s="41">
        <f t="shared" si="91"/>
        <v>356654.6018</v>
      </c>
      <c r="R210" s="41">
        <f t="shared" si="101"/>
        <v>3001161.24</v>
      </c>
      <c r="S210" s="41">
        <f>IF(Y210&gt;0, AY210-O210-P210-Q210-R210, 0)</f>
        <v>1871929.5381999994</v>
      </c>
      <c r="T210" s="38">
        <v>7444.14</v>
      </c>
      <c r="U210" s="38">
        <v>8493.36</v>
      </c>
      <c r="V210" s="39">
        <v>2026</v>
      </c>
      <c r="W210" s="43">
        <v>271621.7</v>
      </c>
      <c r="X210" s="43">
        <f t="shared" si="92"/>
        <v>85032.901800000007</v>
      </c>
      <c r="Y210" s="43">
        <f>+(J210*11.55+K210*23.1)*12*30</f>
        <v>3001161.24</v>
      </c>
      <c r="Z210" s="43"/>
      <c r="AA210" s="43">
        <f t="shared" si="94"/>
        <v>6130337.3762622811</v>
      </c>
      <c r="AB210" s="43">
        <v>2511284.8199999998</v>
      </c>
      <c r="AC210" s="43">
        <v>1528078.68</v>
      </c>
      <c r="AD210" s="43">
        <v>720034.73</v>
      </c>
      <c r="AE210" s="43">
        <v>613630.97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3">
        <v>0</v>
      </c>
      <c r="AN210" s="43">
        <v>578507.53599999996</v>
      </c>
      <c r="AO210" s="43">
        <v>61303.373800000001</v>
      </c>
      <c r="AP210" s="43">
        <v>117497.26646227999</v>
      </c>
      <c r="AQ210" s="5">
        <f t="shared" si="95"/>
        <v>4</v>
      </c>
      <c r="AS210" s="36" t="e">
        <f t="shared" si="99"/>
        <v>#REF!</v>
      </c>
      <c r="AT210" s="36">
        <f t="shared" si="100"/>
        <v>11</v>
      </c>
      <c r="AU210" s="37" t="s">
        <v>214</v>
      </c>
      <c r="AV210" s="36" t="s">
        <v>313</v>
      </c>
      <c r="AW210" s="36"/>
      <c r="AX210" s="45">
        <f t="shared" si="96"/>
        <v>0</v>
      </c>
      <c r="AY210" s="46">
        <v>6130337.3799999999</v>
      </c>
      <c r="AZ210" s="46">
        <v>2511284.8199999998</v>
      </c>
      <c r="BA210" s="46">
        <v>1528078.68</v>
      </c>
      <c r="BB210" s="46">
        <v>720034.73</v>
      </c>
      <c r="BC210" s="46">
        <v>613630.97</v>
      </c>
      <c r="BD210" s="46"/>
      <c r="BE210" s="45"/>
      <c r="BF210" s="45">
        <v>0</v>
      </c>
      <c r="BG210" s="46"/>
      <c r="BH210" s="46"/>
      <c r="BI210" s="46"/>
      <c r="BJ210" s="46"/>
      <c r="BK210" s="46"/>
      <c r="BL210" s="46">
        <v>578507.54</v>
      </c>
      <c r="BM210" s="46">
        <v>61303.37</v>
      </c>
      <c r="BN210" s="46">
        <v>117497.27</v>
      </c>
      <c r="BP210" s="48">
        <f>+AY210-'Приложение 2'!E211</f>
        <v>0</v>
      </c>
    </row>
    <row r="211" spans="1:73" ht="12.75" customHeight="1" x14ac:dyDescent="0.2">
      <c r="A211" s="36">
        <f t="shared" si="97"/>
        <v>198</v>
      </c>
      <c r="B211" s="36">
        <f t="shared" si="98"/>
        <v>12</v>
      </c>
      <c r="C211" s="37" t="s">
        <v>214</v>
      </c>
      <c r="D211" s="36" t="s">
        <v>314</v>
      </c>
      <c r="E211" s="38" t="s">
        <v>283</v>
      </c>
      <c r="F211" s="39" t="s">
        <v>61</v>
      </c>
      <c r="G211" s="39">
        <v>2</v>
      </c>
      <c r="H211" s="39">
        <v>2</v>
      </c>
      <c r="I211" s="38">
        <v>674.82</v>
      </c>
      <c r="J211" s="38">
        <v>564.52</v>
      </c>
      <c r="K211" s="38">
        <v>110.3</v>
      </c>
      <c r="L211" s="40">
        <v>22</v>
      </c>
      <c r="M211" s="41">
        <f t="shared" si="90"/>
        <v>5731489.1999999993</v>
      </c>
      <c r="N211" s="41"/>
      <c r="O211" s="41">
        <v>664836.4</v>
      </c>
      <c r="P211" s="41">
        <v>0</v>
      </c>
      <c r="Q211" s="41">
        <f t="shared" si="91"/>
        <v>451378.50719999999</v>
      </c>
      <c r="R211" s="41">
        <f t="shared" si="101"/>
        <v>3264528.9600000004</v>
      </c>
      <c r="S211" s="41">
        <f>IF(Y211&gt;0, AY211-O211-P211-Q211-R211, 0)</f>
        <v>1350745.3327999995</v>
      </c>
      <c r="T211" s="38">
        <v>7444.14</v>
      </c>
      <c r="U211" s="38">
        <v>8493.36</v>
      </c>
      <c r="V211" s="39">
        <v>2026</v>
      </c>
      <c r="W211" s="43">
        <v>358883.52</v>
      </c>
      <c r="X211" s="43">
        <f t="shared" si="92"/>
        <v>92494.987200000003</v>
      </c>
      <c r="Y211" s="43">
        <f>+(J211*11.55+K211*23.1)*12*30</f>
        <v>3264528.9600000004</v>
      </c>
      <c r="Z211" s="43"/>
      <c r="AA211" s="43">
        <f t="shared" si="94"/>
        <v>5731489.2050287798</v>
      </c>
      <c r="AB211" s="43">
        <v>2347897.17</v>
      </c>
      <c r="AC211" s="43">
        <v>1428659.78</v>
      </c>
      <c r="AD211" s="43">
        <v>673188.29</v>
      </c>
      <c r="AE211" s="43">
        <v>573707.30000000005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540869.04029999999</v>
      </c>
      <c r="AO211" s="43">
        <v>57314.892</v>
      </c>
      <c r="AP211" s="43">
        <v>109852.73272878</v>
      </c>
      <c r="AQ211" s="5">
        <f t="shared" si="95"/>
        <v>4</v>
      </c>
      <c r="AS211" s="36" t="e">
        <f t="shared" si="99"/>
        <v>#REF!</v>
      </c>
      <c r="AT211" s="36">
        <f t="shared" si="100"/>
        <v>12</v>
      </c>
      <c r="AU211" s="37" t="s">
        <v>214</v>
      </c>
      <c r="AV211" s="36" t="s">
        <v>314</v>
      </c>
      <c r="AW211" s="36"/>
      <c r="AX211" s="45">
        <f t="shared" si="96"/>
        <v>0</v>
      </c>
      <c r="AY211" s="46">
        <v>5731489.2000000002</v>
      </c>
      <c r="AZ211" s="46">
        <v>2347897.17</v>
      </c>
      <c r="BA211" s="46">
        <v>1428659.78</v>
      </c>
      <c r="BB211" s="46">
        <v>673188.29</v>
      </c>
      <c r="BC211" s="46">
        <v>573707.30000000005</v>
      </c>
      <c r="BD211" s="46"/>
      <c r="BE211" s="45"/>
      <c r="BF211" s="45">
        <v>0</v>
      </c>
      <c r="BG211" s="46"/>
      <c r="BH211" s="46"/>
      <c r="BI211" s="46"/>
      <c r="BJ211" s="46"/>
      <c r="BK211" s="46"/>
      <c r="BL211" s="46">
        <v>540869.04</v>
      </c>
      <c r="BM211" s="46">
        <v>57314.89</v>
      </c>
      <c r="BN211" s="46">
        <v>109852.73</v>
      </c>
      <c r="BP211" s="48">
        <f>+AY211-'Приложение 2'!E212</f>
        <v>0</v>
      </c>
    </row>
    <row r="212" spans="1:73" ht="12.75" customHeight="1" x14ac:dyDescent="0.2">
      <c r="A212" s="36">
        <f t="shared" si="97"/>
        <v>199</v>
      </c>
      <c r="B212" s="36">
        <f t="shared" si="98"/>
        <v>13</v>
      </c>
      <c r="C212" s="37" t="s">
        <v>214</v>
      </c>
      <c r="D212" s="36" t="s">
        <v>315</v>
      </c>
      <c r="E212" s="38" t="s">
        <v>235</v>
      </c>
      <c r="F212" s="39" t="s">
        <v>61</v>
      </c>
      <c r="G212" s="39">
        <v>2</v>
      </c>
      <c r="H212" s="39">
        <v>2</v>
      </c>
      <c r="I212" s="38">
        <v>618.66</v>
      </c>
      <c r="J212" s="38">
        <v>618.66</v>
      </c>
      <c r="K212" s="38">
        <v>0</v>
      </c>
      <c r="L212" s="40">
        <v>30</v>
      </c>
      <c r="M212" s="41" t="e">
        <f t="shared" si="90"/>
        <v>#REF!</v>
      </c>
      <c r="N212" s="41"/>
      <c r="O212" s="41">
        <v>827822.19</v>
      </c>
      <c r="P212" s="41">
        <v>0</v>
      </c>
      <c r="Q212" s="41">
        <f t="shared" si="91"/>
        <v>72884.334600000002</v>
      </c>
      <c r="R212" s="41" t="e">
        <f t="shared" si="101"/>
        <v>#REF!</v>
      </c>
      <c r="S212" s="41" t="e">
        <f>IF(Y212&gt;0, AY212-O212-P212-Q212-R212, 0)</f>
        <v>#REF!</v>
      </c>
      <c r="T212" s="38">
        <v>7444.14</v>
      </c>
      <c r="U212" s="38">
        <v>8493.36</v>
      </c>
      <c r="V212" s="39">
        <v>2026</v>
      </c>
      <c r="W212" s="43">
        <v>0</v>
      </c>
      <c r="X212" s="43">
        <f t="shared" si="92"/>
        <v>72884.334600000002</v>
      </c>
      <c r="Y212" s="43" t="e">
        <f>+(J212*11.55+K212*23.1)*12*30+[1]Лист1!$BC$13</f>
        <v>#REF!</v>
      </c>
      <c r="Z212" s="43"/>
      <c r="AA212" s="43">
        <f t="shared" si="94"/>
        <v>5254502.0910129594</v>
      </c>
      <c r="AB212" s="43">
        <v>2152500.02</v>
      </c>
      <c r="AC212" s="43">
        <v>1309763.57</v>
      </c>
      <c r="AD212" s="43">
        <v>617164.07999999996</v>
      </c>
      <c r="AE212" s="43">
        <v>525962.12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495856.73259999999</v>
      </c>
      <c r="AO212" s="43">
        <v>52545.021000000001</v>
      </c>
      <c r="AP212" s="43">
        <v>100710.54741296</v>
      </c>
      <c r="AQ212" s="5">
        <f t="shared" si="95"/>
        <v>4</v>
      </c>
      <c r="AS212" s="36" t="e">
        <f t="shared" si="99"/>
        <v>#REF!</v>
      </c>
      <c r="AT212" s="36">
        <f t="shared" si="100"/>
        <v>13</v>
      </c>
      <c r="AU212" s="37" t="s">
        <v>214</v>
      </c>
      <c r="AV212" s="36" t="s">
        <v>315</v>
      </c>
      <c r="AW212" s="36"/>
      <c r="AX212" s="45" t="e">
        <f t="shared" si="96"/>
        <v>#REF!</v>
      </c>
      <c r="AY212" s="46">
        <v>5254502.09</v>
      </c>
      <c r="AZ212" s="46">
        <v>2152500.02</v>
      </c>
      <c r="BA212" s="46">
        <v>1309763.57</v>
      </c>
      <c r="BB212" s="46">
        <v>617164.07999999996</v>
      </c>
      <c r="BC212" s="46">
        <v>525962.12</v>
      </c>
      <c r="BD212" s="46"/>
      <c r="BE212" s="45"/>
      <c r="BF212" s="45">
        <v>0</v>
      </c>
      <c r="BG212" s="46"/>
      <c r="BH212" s="46"/>
      <c r="BI212" s="46"/>
      <c r="BJ212" s="46"/>
      <c r="BK212" s="46"/>
      <c r="BL212" s="46">
        <v>495856.73</v>
      </c>
      <c r="BM212" s="46">
        <v>52545.02</v>
      </c>
      <c r="BN212" s="46">
        <v>100710.55</v>
      </c>
      <c r="BP212" s="48">
        <f>+AY212-'Приложение 2'!E213</f>
        <v>0</v>
      </c>
    </row>
    <row r="213" spans="1:73" ht="12.75" customHeight="1" x14ac:dyDescent="0.2">
      <c r="A213" s="36">
        <f t="shared" si="97"/>
        <v>200</v>
      </c>
      <c r="B213" s="36">
        <f t="shared" si="98"/>
        <v>14</v>
      </c>
      <c r="C213" s="37" t="s">
        <v>214</v>
      </c>
      <c r="D213" s="36" t="s">
        <v>316</v>
      </c>
      <c r="E213" s="38" t="s">
        <v>304</v>
      </c>
      <c r="F213" s="39" t="s">
        <v>61</v>
      </c>
      <c r="G213" s="39">
        <v>2</v>
      </c>
      <c r="H213" s="39">
        <v>2</v>
      </c>
      <c r="I213" s="38">
        <v>618.62</v>
      </c>
      <c r="J213" s="38">
        <v>618.62</v>
      </c>
      <c r="K213" s="38">
        <v>0</v>
      </c>
      <c r="L213" s="40">
        <v>37</v>
      </c>
      <c r="M213" s="41">
        <f t="shared" si="90"/>
        <v>5254162.3600000003</v>
      </c>
      <c r="N213" s="41"/>
      <c r="O213" s="41">
        <v>792419.26</v>
      </c>
      <c r="P213" s="41">
        <v>0</v>
      </c>
      <c r="Q213" s="41">
        <f t="shared" si="91"/>
        <v>270831.22220000002</v>
      </c>
      <c r="R213" s="41">
        <f t="shared" si="101"/>
        <v>2572221.96</v>
      </c>
      <c r="S213" s="41">
        <f>IF(Y213&gt;0, AY213-O213-P213-Q213-R213, 0)</f>
        <v>1618689.9178000004</v>
      </c>
      <c r="T213" s="38">
        <v>7444.14</v>
      </c>
      <c r="U213" s="38">
        <v>8493.36</v>
      </c>
      <c r="V213" s="39">
        <v>2026</v>
      </c>
      <c r="W213" s="43">
        <v>197951.6</v>
      </c>
      <c r="X213" s="43">
        <f t="shared" si="92"/>
        <v>72879.622199999998</v>
      </c>
      <c r="Y213" s="43">
        <f t="shared" ref="Y213:Y219" si="102">+(J213*11.55+K213*23.1)*12*30</f>
        <v>2572221.96</v>
      </c>
      <c r="Z213" s="43"/>
      <c r="AA213" s="43">
        <f t="shared" si="94"/>
        <v>5254162.3612803007</v>
      </c>
      <c r="AB213" s="43">
        <v>2152360.85</v>
      </c>
      <c r="AC213" s="43">
        <v>1309678.8899999999</v>
      </c>
      <c r="AD213" s="43">
        <v>617124.18000000005</v>
      </c>
      <c r="AE213" s="43">
        <v>525928.11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495824.67190000002</v>
      </c>
      <c r="AO213" s="43">
        <v>52541.623599999999</v>
      </c>
      <c r="AP213" s="43">
        <v>100704.03578029999</v>
      </c>
      <c r="AQ213" s="5">
        <f t="shared" si="95"/>
        <v>4</v>
      </c>
      <c r="AS213" s="36" t="e">
        <f t="shared" si="99"/>
        <v>#REF!</v>
      </c>
      <c r="AT213" s="36">
        <f t="shared" si="100"/>
        <v>14</v>
      </c>
      <c r="AU213" s="37" t="s">
        <v>214</v>
      </c>
      <c r="AV213" s="36" t="s">
        <v>316</v>
      </c>
      <c r="AW213" s="36"/>
      <c r="AX213" s="45">
        <f t="shared" si="96"/>
        <v>0</v>
      </c>
      <c r="AY213" s="46">
        <v>5254162.3600000003</v>
      </c>
      <c r="AZ213" s="46">
        <v>2152360.85</v>
      </c>
      <c r="BA213" s="46">
        <v>1309678.8899999999</v>
      </c>
      <c r="BB213" s="46">
        <v>617124.18000000005</v>
      </c>
      <c r="BC213" s="46">
        <v>525928.11</v>
      </c>
      <c r="BD213" s="46"/>
      <c r="BE213" s="45"/>
      <c r="BF213" s="45">
        <v>0</v>
      </c>
      <c r="BG213" s="46"/>
      <c r="BH213" s="46"/>
      <c r="BI213" s="46"/>
      <c r="BJ213" s="46"/>
      <c r="BK213" s="46"/>
      <c r="BL213" s="46">
        <v>495824.67</v>
      </c>
      <c r="BM213" s="46">
        <v>52541.62</v>
      </c>
      <c r="BN213" s="46">
        <v>100704.04</v>
      </c>
      <c r="BP213" s="48">
        <f>+AY213-'Приложение 2'!E214</f>
        <v>0</v>
      </c>
    </row>
    <row r="214" spans="1:73" ht="12.75" customHeight="1" x14ac:dyDescent="0.2">
      <c r="A214" s="36">
        <f t="shared" si="97"/>
        <v>201</v>
      </c>
      <c r="B214" s="36">
        <f t="shared" si="98"/>
        <v>15</v>
      </c>
      <c r="C214" s="37" t="s">
        <v>214</v>
      </c>
      <c r="D214" s="36" t="s">
        <v>317</v>
      </c>
      <c r="E214" s="38" t="s">
        <v>206</v>
      </c>
      <c r="F214" s="39" t="s">
        <v>61</v>
      </c>
      <c r="G214" s="39">
        <v>5</v>
      </c>
      <c r="H214" s="39">
        <v>8</v>
      </c>
      <c r="I214" s="38">
        <v>5869.18</v>
      </c>
      <c r="J214" s="38">
        <v>5817.88</v>
      </c>
      <c r="K214" s="38">
        <v>51.300000000000203</v>
      </c>
      <c r="L214" s="40">
        <v>230</v>
      </c>
      <c r="M214" s="41">
        <f t="shared" si="90"/>
        <v>39589086.390000001</v>
      </c>
      <c r="N214" s="41"/>
      <c r="O214" s="41">
        <v>867516.5</v>
      </c>
      <c r="P214" s="41">
        <v>0</v>
      </c>
      <c r="Q214" s="41">
        <f t="shared" si="91"/>
        <v>4355652.7488000002</v>
      </c>
      <c r="R214" s="41">
        <v>14322334.696358301</v>
      </c>
      <c r="S214" s="41">
        <v>20043582.444841702</v>
      </c>
      <c r="T214" s="38">
        <v>5903.75</v>
      </c>
      <c r="U214" s="38">
        <v>6745.25</v>
      </c>
      <c r="V214" s="39">
        <v>2026</v>
      </c>
      <c r="W214" s="43">
        <v>3658161</v>
      </c>
      <c r="X214" s="43">
        <f t="shared" si="92"/>
        <v>697491.74880000018</v>
      </c>
      <c r="Y214" s="43">
        <f t="shared" si="102"/>
        <v>24617355.840000004</v>
      </c>
      <c r="Z214" s="43"/>
      <c r="AA214" s="43">
        <f t="shared" si="94"/>
        <v>39589086.388652459</v>
      </c>
      <c r="AB214" s="43">
        <v>16018659.560000001</v>
      </c>
      <c r="AC214" s="43">
        <v>6478063.9100000001</v>
      </c>
      <c r="AD214" s="43">
        <v>6931939.3600000003</v>
      </c>
      <c r="AE214" s="43">
        <v>5221522.63</v>
      </c>
      <c r="AF214" s="43">
        <v>0</v>
      </c>
      <c r="AG214" s="43">
        <v>0</v>
      </c>
      <c r="AH214" s="43">
        <v>0</v>
      </c>
      <c r="AI214" s="43">
        <v>0</v>
      </c>
      <c r="AJ214" s="43">
        <v>0</v>
      </c>
      <c r="AK214" s="43">
        <v>0</v>
      </c>
      <c r="AL214" s="43">
        <v>0</v>
      </c>
      <c r="AM214" s="43">
        <v>0</v>
      </c>
      <c r="AN214" s="43">
        <v>3785280.6872</v>
      </c>
      <c r="AO214" s="43">
        <v>395890.8639</v>
      </c>
      <c r="AP214" s="43">
        <v>757729.37755245995</v>
      </c>
      <c r="AQ214" s="5">
        <f t="shared" si="95"/>
        <v>4</v>
      </c>
      <c r="AS214" s="36" t="e">
        <f t="shared" si="99"/>
        <v>#REF!</v>
      </c>
      <c r="AT214" s="36">
        <f t="shared" si="100"/>
        <v>15</v>
      </c>
      <c r="AU214" s="37" t="s">
        <v>214</v>
      </c>
      <c r="AV214" s="36" t="s">
        <v>317</v>
      </c>
      <c r="AW214" s="36"/>
      <c r="AX214" s="45">
        <f t="shared" si="96"/>
        <v>0</v>
      </c>
      <c r="AY214" s="46">
        <v>39589086.390000001</v>
      </c>
      <c r="AZ214" s="46">
        <v>16018659.560000001</v>
      </c>
      <c r="BA214" s="46">
        <v>6478063.9100000001</v>
      </c>
      <c r="BB214" s="46">
        <v>6931939.3600000003</v>
      </c>
      <c r="BC214" s="46">
        <v>5221522.63</v>
      </c>
      <c r="BD214" s="46"/>
      <c r="BE214" s="45"/>
      <c r="BF214" s="45">
        <v>0</v>
      </c>
      <c r="BG214" s="46"/>
      <c r="BH214" s="46"/>
      <c r="BI214" s="46"/>
      <c r="BJ214" s="46"/>
      <c r="BK214" s="46"/>
      <c r="BL214" s="46">
        <v>3785280.69</v>
      </c>
      <c r="BM214" s="46">
        <v>395890.86</v>
      </c>
      <c r="BN214" s="46">
        <v>757729.38</v>
      </c>
      <c r="BP214" s="48">
        <f>+AY214-'Приложение 2'!E215</f>
        <v>0</v>
      </c>
      <c r="BR214" s="74"/>
      <c r="BT214" s="75"/>
      <c r="BU214" s="75"/>
    </row>
    <row r="215" spans="1:73" ht="12.75" customHeight="1" x14ac:dyDescent="0.2">
      <c r="A215" s="36">
        <f t="shared" si="97"/>
        <v>202</v>
      </c>
      <c r="B215" s="36">
        <f t="shared" si="98"/>
        <v>16</v>
      </c>
      <c r="C215" s="37" t="s">
        <v>214</v>
      </c>
      <c r="D215" s="36" t="s">
        <v>318</v>
      </c>
      <c r="E215" s="38" t="s">
        <v>235</v>
      </c>
      <c r="F215" s="39" t="s">
        <v>61</v>
      </c>
      <c r="G215" s="39">
        <v>2</v>
      </c>
      <c r="H215" s="39">
        <v>2</v>
      </c>
      <c r="I215" s="38">
        <v>624.35</v>
      </c>
      <c r="J215" s="38">
        <v>624.35</v>
      </c>
      <c r="K215" s="38">
        <v>0</v>
      </c>
      <c r="L215" s="40">
        <v>25</v>
      </c>
      <c r="M215" s="41">
        <f t="shared" si="90"/>
        <v>5302829.3100000005</v>
      </c>
      <c r="N215" s="41"/>
      <c r="O215" s="41">
        <v>783334.35</v>
      </c>
      <c r="P215" s="41">
        <v>0</v>
      </c>
      <c r="Q215" s="41">
        <f t="shared" si="91"/>
        <v>307488.75349999999</v>
      </c>
      <c r="R215" s="41">
        <f t="shared" ref="R215:R228" si="103">IF(Y215&gt;0, Y215, 0)</f>
        <v>2596047.3000000003</v>
      </c>
      <c r="S215" s="41">
        <f>IF(Y215&gt;0, AY215-O215-P215-Q215-R215, 0)</f>
        <v>1615958.9065</v>
      </c>
      <c r="T215" s="38">
        <v>7444.14</v>
      </c>
      <c r="U215" s="38">
        <v>8493.36</v>
      </c>
      <c r="V215" s="39">
        <v>2026</v>
      </c>
      <c r="W215" s="43">
        <v>233934.07999999999</v>
      </c>
      <c r="X215" s="43">
        <f t="shared" si="92"/>
        <v>73554.673500000004</v>
      </c>
      <c r="Y215" s="43">
        <f t="shared" si="102"/>
        <v>2596047.3000000003</v>
      </c>
      <c r="Z215" s="43"/>
      <c r="AA215" s="43">
        <f t="shared" si="94"/>
        <v>5302829.3188066203</v>
      </c>
      <c r="AB215" s="43">
        <v>2172297.2000000002</v>
      </c>
      <c r="AC215" s="43">
        <v>1321809.8600000001</v>
      </c>
      <c r="AD215" s="43">
        <v>622840.32999999996</v>
      </c>
      <c r="AE215" s="43">
        <v>530799.55000000005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500417.27360000001</v>
      </c>
      <c r="AO215" s="43">
        <v>53028.293100000003</v>
      </c>
      <c r="AP215" s="43">
        <v>101636.81210662</v>
      </c>
      <c r="AQ215" s="5">
        <f t="shared" si="95"/>
        <v>4</v>
      </c>
      <c r="AS215" s="36" t="e">
        <f t="shared" si="99"/>
        <v>#REF!</v>
      </c>
      <c r="AT215" s="36">
        <f t="shared" si="100"/>
        <v>16</v>
      </c>
      <c r="AU215" s="37" t="s">
        <v>214</v>
      </c>
      <c r="AV215" s="36" t="s">
        <v>318</v>
      </c>
      <c r="AW215" s="36"/>
      <c r="AX215" s="45">
        <f t="shared" si="96"/>
        <v>0</v>
      </c>
      <c r="AY215" s="46">
        <v>5302829.3099999996</v>
      </c>
      <c r="AZ215" s="46">
        <v>2172297.2000000002</v>
      </c>
      <c r="BA215" s="46">
        <v>1321809.8600000001</v>
      </c>
      <c r="BB215" s="46">
        <v>622840.32999999996</v>
      </c>
      <c r="BC215" s="46">
        <v>530799.55000000005</v>
      </c>
      <c r="BD215" s="46"/>
      <c r="BE215" s="45"/>
      <c r="BF215" s="45">
        <v>0</v>
      </c>
      <c r="BG215" s="46"/>
      <c r="BH215" s="46"/>
      <c r="BI215" s="46"/>
      <c r="BJ215" s="46"/>
      <c r="BK215" s="46"/>
      <c r="BL215" s="46">
        <v>500417.27</v>
      </c>
      <c r="BM215" s="46">
        <v>53028.29</v>
      </c>
      <c r="BN215" s="46">
        <v>101636.81</v>
      </c>
      <c r="BP215" s="48">
        <f>+AY215-'Приложение 2'!E216</f>
        <v>0</v>
      </c>
    </row>
    <row r="216" spans="1:73" ht="12.75" customHeight="1" x14ac:dyDescent="0.2">
      <c r="A216" s="36">
        <f t="shared" si="97"/>
        <v>203</v>
      </c>
      <c r="B216" s="36">
        <f t="shared" si="98"/>
        <v>17</v>
      </c>
      <c r="C216" s="37" t="s">
        <v>214</v>
      </c>
      <c r="D216" s="36" t="s">
        <v>319</v>
      </c>
      <c r="E216" s="38" t="s">
        <v>235</v>
      </c>
      <c r="F216" s="39" t="s">
        <v>61</v>
      </c>
      <c r="G216" s="39">
        <v>2</v>
      </c>
      <c r="H216" s="39">
        <v>2</v>
      </c>
      <c r="I216" s="38">
        <v>377.4</v>
      </c>
      <c r="J216" s="38">
        <v>377.4</v>
      </c>
      <c r="K216" s="38">
        <v>0</v>
      </c>
      <c r="L216" s="40">
        <v>17</v>
      </c>
      <c r="M216" s="41">
        <f t="shared" si="90"/>
        <v>3205394.0600000005</v>
      </c>
      <c r="N216" s="41"/>
      <c r="O216" s="41">
        <v>487747.16</v>
      </c>
      <c r="P216" s="41">
        <v>0</v>
      </c>
      <c r="Q216" s="41">
        <f t="shared" si="91"/>
        <v>151249.12400000001</v>
      </c>
      <c r="R216" s="41">
        <f t="shared" si="103"/>
        <v>1569229.2</v>
      </c>
      <c r="S216" s="41">
        <f>IF(Y216&gt;0, AY216-O216-P216-Q216-R216, 0)</f>
        <v>997168.57600000012</v>
      </c>
      <c r="T216" s="38">
        <v>7444.14</v>
      </c>
      <c r="U216" s="38">
        <v>8493.36</v>
      </c>
      <c r="V216" s="39">
        <v>2026</v>
      </c>
      <c r="W216" s="43">
        <v>106787.63</v>
      </c>
      <c r="X216" s="43">
        <f t="shared" si="92"/>
        <v>44461.493999999999</v>
      </c>
      <c r="Y216" s="43">
        <f t="shared" si="102"/>
        <v>1569229.2</v>
      </c>
      <c r="Z216" s="43"/>
      <c r="AA216" s="43">
        <f t="shared" si="94"/>
        <v>3205394.05943166</v>
      </c>
      <c r="AB216" s="43">
        <v>1313085.55</v>
      </c>
      <c r="AC216" s="43">
        <v>798992.62</v>
      </c>
      <c r="AD216" s="43">
        <v>376487.45</v>
      </c>
      <c r="AE216" s="43">
        <v>320851.68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3">
        <v>302486.55249999999</v>
      </c>
      <c r="AO216" s="43">
        <v>32053.940600000002</v>
      </c>
      <c r="AP216" s="43">
        <v>61436.266331660001</v>
      </c>
      <c r="AQ216" s="5">
        <f t="shared" si="95"/>
        <v>4</v>
      </c>
      <c r="AS216" s="36" t="e">
        <f t="shared" si="99"/>
        <v>#REF!</v>
      </c>
      <c r="AT216" s="36">
        <f t="shared" si="100"/>
        <v>17</v>
      </c>
      <c r="AU216" s="37" t="s">
        <v>214</v>
      </c>
      <c r="AV216" s="36" t="s">
        <v>319</v>
      </c>
      <c r="AW216" s="36"/>
      <c r="AX216" s="45">
        <f t="shared" si="96"/>
        <v>0</v>
      </c>
      <c r="AY216" s="46">
        <v>3205394.06</v>
      </c>
      <c r="AZ216" s="46">
        <v>1313085.55</v>
      </c>
      <c r="BA216" s="46">
        <v>798992.62</v>
      </c>
      <c r="BB216" s="46">
        <v>376487.45</v>
      </c>
      <c r="BC216" s="46">
        <v>320851.68</v>
      </c>
      <c r="BD216" s="46"/>
      <c r="BE216" s="45"/>
      <c r="BF216" s="45">
        <v>0</v>
      </c>
      <c r="BG216" s="46"/>
      <c r="BH216" s="46"/>
      <c r="BI216" s="46"/>
      <c r="BJ216" s="46"/>
      <c r="BK216" s="46"/>
      <c r="BL216" s="46">
        <v>302486.55</v>
      </c>
      <c r="BM216" s="46">
        <v>32053.94</v>
      </c>
      <c r="BN216" s="46">
        <v>61436.27</v>
      </c>
      <c r="BP216" s="48">
        <f>+AY216-'Приложение 2'!E217</f>
        <v>0</v>
      </c>
    </row>
    <row r="217" spans="1:73" ht="12.75" customHeight="1" x14ac:dyDescent="0.2">
      <c r="A217" s="36">
        <f t="shared" si="97"/>
        <v>204</v>
      </c>
      <c r="B217" s="36">
        <f t="shared" si="98"/>
        <v>18</v>
      </c>
      <c r="C217" s="37" t="s">
        <v>214</v>
      </c>
      <c r="D217" s="36" t="s">
        <v>320</v>
      </c>
      <c r="E217" s="38" t="s">
        <v>235</v>
      </c>
      <c r="F217" s="39" t="s">
        <v>61</v>
      </c>
      <c r="G217" s="39">
        <v>2</v>
      </c>
      <c r="H217" s="39">
        <v>2</v>
      </c>
      <c r="I217" s="38">
        <v>608.58000000000004</v>
      </c>
      <c r="J217" s="38">
        <v>608.58000000000004</v>
      </c>
      <c r="K217" s="38">
        <v>0</v>
      </c>
      <c r="L217" s="40">
        <v>32</v>
      </c>
      <c r="M217" s="41">
        <f t="shared" si="90"/>
        <v>4471827.59</v>
      </c>
      <c r="N217" s="41"/>
      <c r="O217" s="41">
        <v>576611.89</v>
      </c>
      <c r="P217" s="41">
        <v>0</v>
      </c>
      <c r="Q217" s="41">
        <f t="shared" si="91"/>
        <v>196512.6998</v>
      </c>
      <c r="R217" s="41">
        <f t="shared" si="103"/>
        <v>2530475.64</v>
      </c>
      <c r="S217" s="41">
        <f>IF(Y217&gt;0, AY217-O217-P217-Q217-R217, 0)</f>
        <v>1168227.3601999995</v>
      </c>
      <c r="T217" s="38">
        <v>6446.55</v>
      </c>
      <c r="U217" s="38">
        <v>7347.97</v>
      </c>
      <c r="V217" s="39">
        <v>2026</v>
      </c>
      <c r="W217" s="43">
        <v>124815.89</v>
      </c>
      <c r="X217" s="43">
        <f t="shared" si="92"/>
        <v>71696.809800000003</v>
      </c>
      <c r="Y217" s="43">
        <f t="shared" si="102"/>
        <v>2530475.64</v>
      </c>
      <c r="Z217" s="43"/>
      <c r="AA217" s="43">
        <f t="shared" si="94"/>
        <v>4471827.5809685998</v>
      </c>
      <c r="AB217" s="43">
        <v>2117428.7400000002</v>
      </c>
      <c r="AC217" s="43">
        <v>1288423.23</v>
      </c>
      <c r="AD217" s="43">
        <v>0</v>
      </c>
      <c r="AE217" s="43">
        <v>517392.47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418071.45520000003</v>
      </c>
      <c r="AO217" s="43">
        <v>44718.275800000003</v>
      </c>
      <c r="AP217" s="43">
        <v>85793.409968599997</v>
      </c>
      <c r="AQ217" s="5">
        <f t="shared" si="95"/>
        <v>3</v>
      </c>
      <c r="AS217" s="36" t="e">
        <f t="shared" si="99"/>
        <v>#REF!</v>
      </c>
      <c r="AT217" s="36">
        <f t="shared" si="100"/>
        <v>18</v>
      </c>
      <c r="AU217" s="37" t="s">
        <v>214</v>
      </c>
      <c r="AV217" s="36" t="s">
        <v>320</v>
      </c>
      <c r="AW217" s="36"/>
      <c r="AX217" s="45">
        <f t="shared" si="96"/>
        <v>0</v>
      </c>
      <c r="AY217" s="46">
        <v>4471827.59</v>
      </c>
      <c r="AZ217" s="46">
        <v>2117428.7400000002</v>
      </c>
      <c r="BA217" s="46">
        <v>1288423.23</v>
      </c>
      <c r="BB217" s="46"/>
      <c r="BC217" s="46">
        <v>517392.47</v>
      </c>
      <c r="BD217" s="46"/>
      <c r="BE217" s="45"/>
      <c r="BF217" s="45">
        <v>0</v>
      </c>
      <c r="BG217" s="46"/>
      <c r="BH217" s="46"/>
      <c r="BI217" s="46"/>
      <c r="BJ217" s="46"/>
      <c r="BK217" s="46"/>
      <c r="BL217" s="46">
        <v>418071.46</v>
      </c>
      <c r="BM217" s="46">
        <v>44718.28</v>
      </c>
      <c r="BN217" s="46">
        <v>85793.41</v>
      </c>
      <c r="BP217" s="48">
        <f>+AY217-'Приложение 2'!E218</f>
        <v>0</v>
      </c>
    </row>
    <row r="218" spans="1:73" ht="12.75" customHeight="1" x14ac:dyDescent="0.2">
      <c r="A218" s="36">
        <f t="shared" si="97"/>
        <v>205</v>
      </c>
      <c r="B218" s="36">
        <f t="shared" si="98"/>
        <v>19</v>
      </c>
      <c r="C218" s="37" t="s">
        <v>214</v>
      </c>
      <c r="D218" s="36" t="s">
        <v>321</v>
      </c>
      <c r="E218" s="38" t="s">
        <v>141</v>
      </c>
      <c r="F218" s="39" t="s">
        <v>61</v>
      </c>
      <c r="G218" s="39">
        <v>2</v>
      </c>
      <c r="H218" s="39">
        <v>2</v>
      </c>
      <c r="I218" s="38">
        <v>728.04</v>
      </c>
      <c r="J218" s="38">
        <v>728.04</v>
      </c>
      <c r="K218" s="38">
        <v>0</v>
      </c>
      <c r="L218" s="40">
        <v>31</v>
      </c>
      <c r="M218" s="41">
        <f t="shared" si="90"/>
        <v>6183505.8099999996</v>
      </c>
      <c r="N218" s="41"/>
      <c r="O218" s="41">
        <v>876690.88</v>
      </c>
      <c r="P218" s="41">
        <v>0</v>
      </c>
      <c r="Q218" s="41">
        <f t="shared" si="91"/>
        <v>483962.39240000001</v>
      </c>
      <c r="R218" s="41">
        <f t="shared" si="103"/>
        <v>3027190.3200000003</v>
      </c>
      <c r="S218" s="41">
        <f>IF(Y218&gt;0, AY218-O218-P218-Q218-R218, 0)</f>
        <v>1795662.2175999992</v>
      </c>
      <c r="T218" s="38">
        <v>7444.14</v>
      </c>
      <c r="U218" s="38">
        <v>8493.36</v>
      </c>
      <c r="V218" s="39">
        <v>2026</v>
      </c>
      <c r="W218" s="43">
        <v>398192</v>
      </c>
      <c r="X218" s="43">
        <f t="shared" si="92"/>
        <v>85770.392400000012</v>
      </c>
      <c r="Y218" s="43">
        <f t="shared" si="102"/>
        <v>3027190.3200000003</v>
      </c>
      <c r="Z218" s="43"/>
      <c r="AA218" s="43">
        <f t="shared" si="94"/>
        <v>6183505.8132084999</v>
      </c>
      <c r="AB218" s="43">
        <v>2533065.19</v>
      </c>
      <c r="AC218" s="43">
        <v>1541331.71</v>
      </c>
      <c r="AD218" s="43">
        <v>726279.6</v>
      </c>
      <c r="AE218" s="43">
        <v>618953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3">
        <v>0</v>
      </c>
      <c r="AN218" s="43">
        <v>583524.93429999996</v>
      </c>
      <c r="AO218" s="43">
        <v>61835.058199999999</v>
      </c>
      <c r="AP218" s="43">
        <v>118516.3207085</v>
      </c>
      <c r="AQ218" s="5">
        <f t="shared" si="95"/>
        <v>4</v>
      </c>
      <c r="AS218" s="36" t="e">
        <f t="shared" si="99"/>
        <v>#REF!</v>
      </c>
      <c r="AT218" s="36">
        <f t="shared" si="100"/>
        <v>19</v>
      </c>
      <c r="AU218" s="37" t="s">
        <v>214</v>
      </c>
      <c r="AV218" s="36" t="s">
        <v>321</v>
      </c>
      <c r="AW218" s="36"/>
      <c r="AX218" s="45">
        <f t="shared" si="96"/>
        <v>0</v>
      </c>
      <c r="AY218" s="46">
        <v>6183505.8099999996</v>
      </c>
      <c r="AZ218" s="46">
        <v>2533065.19</v>
      </c>
      <c r="BA218" s="46">
        <v>1541331.71</v>
      </c>
      <c r="BB218" s="46">
        <v>726279.6</v>
      </c>
      <c r="BC218" s="46">
        <v>618953</v>
      </c>
      <c r="BD218" s="46"/>
      <c r="BE218" s="45"/>
      <c r="BF218" s="45">
        <v>0</v>
      </c>
      <c r="BG218" s="46"/>
      <c r="BH218" s="46"/>
      <c r="BI218" s="46"/>
      <c r="BJ218" s="46"/>
      <c r="BK218" s="46"/>
      <c r="BL218" s="46">
        <v>583524.93000000005</v>
      </c>
      <c r="BM218" s="46">
        <v>61835.06</v>
      </c>
      <c r="BN218" s="46">
        <v>118516.32</v>
      </c>
      <c r="BP218" s="48">
        <f>+AY218-'Приложение 2'!E219</f>
        <v>0</v>
      </c>
    </row>
    <row r="219" spans="1:73" ht="12.75" customHeight="1" x14ac:dyDescent="0.2">
      <c r="A219" s="36">
        <f t="shared" si="97"/>
        <v>206</v>
      </c>
      <c r="B219" s="36">
        <f t="shared" si="98"/>
        <v>20</v>
      </c>
      <c r="C219" s="37" t="s">
        <v>214</v>
      </c>
      <c r="D219" s="36" t="s">
        <v>322</v>
      </c>
      <c r="E219" s="38" t="s">
        <v>216</v>
      </c>
      <c r="F219" s="39" t="s">
        <v>61</v>
      </c>
      <c r="G219" s="39">
        <v>2</v>
      </c>
      <c r="H219" s="39">
        <v>2</v>
      </c>
      <c r="I219" s="38">
        <v>652.66</v>
      </c>
      <c r="J219" s="38">
        <v>652.66</v>
      </c>
      <c r="K219" s="38">
        <v>0</v>
      </c>
      <c r="L219" s="40">
        <v>34</v>
      </c>
      <c r="M219" s="41">
        <f t="shared" si="90"/>
        <v>13001803.039999999</v>
      </c>
      <c r="N219" s="41"/>
      <c r="O219" s="41">
        <v>3218883.95</v>
      </c>
      <c r="P219" s="41">
        <v>0</v>
      </c>
      <c r="Q219" s="41">
        <f t="shared" si="91"/>
        <v>244816.15460000001</v>
      </c>
      <c r="R219" s="41">
        <f t="shared" si="103"/>
        <v>2713760.2800000003</v>
      </c>
      <c r="S219" s="41">
        <f>IF(Y219&gt;0, AY219-O219-P219-Q219-R219, 0)</f>
        <v>6824342.6553999996</v>
      </c>
      <c r="T219" s="38">
        <v>17509.14</v>
      </c>
      <c r="U219" s="38">
        <v>19921.25</v>
      </c>
      <c r="V219" s="39">
        <v>2026</v>
      </c>
      <c r="W219" s="43">
        <v>167926.28</v>
      </c>
      <c r="X219" s="43">
        <f t="shared" si="92"/>
        <v>76889.87460000001</v>
      </c>
      <c r="Y219" s="43">
        <f t="shared" si="102"/>
        <v>2713760.2800000003</v>
      </c>
      <c r="Z219" s="43"/>
      <c r="AA219" s="43">
        <f t="shared" si="94"/>
        <v>13001803.036037881</v>
      </c>
      <c r="AB219" s="43">
        <v>2270796.02</v>
      </c>
      <c r="AC219" s="43">
        <v>1381744.89</v>
      </c>
      <c r="AD219" s="43">
        <v>651081.87</v>
      </c>
      <c r="AE219" s="43">
        <v>554867.68000000005</v>
      </c>
      <c r="AF219" s="43">
        <v>0</v>
      </c>
      <c r="AG219" s="43">
        <v>0</v>
      </c>
      <c r="AH219" s="43">
        <v>0</v>
      </c>
      <c r="AI219" s="43">
        <v>0</v>
      </c>
      <c r="AJ219" s="43">
        <v>6569022.7999999998</v>
      </c>
      <c r="AK219" s="43">
        <v>0</v>
      </c>
      <c r="AL219" s="43">
        <v>0</v>
      </c>
      <c r="AM219" s="43">
        <v>0</v>
      </c>
      <c r="AN219" s="43">
        <v>1194375.1754999999</v>
      </c>
      <c r="AO219" s="43">
        <v>130018.0303</v>
      </c>
      <c r="AP219" s="43">
        <v>249896.57023787999</v>
      </c>
      <c r="AQ219" s="5">
        <f t="shared" si="95"/>
        <v>5</v>
      </c>
      <c r="AS219" s="36" t="e">
        <f t="shared" si="99"/>
        <v>#REF!</v>
      </c>
      <c r="AT219" s="36">
        <f t="shared" si="100"/>
        <v>20</v>
      </c>
      <c r="AU219" s="37" t="s">
        <v>214</v>
      </c>
      <c r="AV219" s="36" t="s">
        <v>322</v>
      </c>
      <c r="AW219" s="36"/>
      <c r="AX219" s="45">
        <f t="shared" si="96"/>
        <v>0</v>
      </c>
      <c r="AY219" s="46">
        <v>13001803.039999999</v>
      </c>
      <c r="AZ219" s="46">
        <v>2270796.02</v>
      </c>
      <c r="BA219" s="46">
        <v>1381744.89</v>
      </c>
      <c r="BB219" s="46">
        <v>651081.87</v>
      </c>
      <c r="BC219" s="46">
        <v>554867.68000000005</v>
      </c>
      <c r="BD219" s="46"/>
      <c r="BE219" s="45"/>
      <c r="BF219" s="45">
        <v>0</v>
      </c>
      <c r="BG219" s="46"/>
      <c r="BH219" s="46">
        <v>6569022.7999999998</v>
      </c>
      <c r="BI219" s="46"/>
      <c r="BJ219" s="46"/>
      <c r="BK219" s="46"/>
      <c r="BL219" s="46">
        <v>1194375.18</v>
      </c>
      <c r="BM219" s="46">
        <v>130018.03</v>
      </c>
      <c r="BN219" s="46">
        <v>249896.57</v>
      </c>
      <c r="BP219" s="48">
        <f>+AY219-'Приложение 2'!E220</f>
        <v>0</v>
      </c>
    </row>
    <row r="220" spans="1:73" ht="13.5" customHeight="1" x14ac:dyDescent="0.2">
      <c r="A220" s="36">
        <f t="shared" si="97"/>
        <v>207</v>
      </c>
      <c r="B220" s="36">
        <f t="shared" si="98"/>
        <v>21</v>
      </c>
      <c r="C220" s="37" t="s">
        <v>214</v>
      </c>
      <c r="D220" s="36" t="s">
        <v>323</v>
      </c>
      <c r="E220" s="38" t="s">
        <v>283</v>
      </c>
      <c r="F220" s="39" t="s">
        <v>61</v>
      </c>
      <c r="G220" s="39">
        <v>2</v>
      </c>
      <c r="H220" s="39">
        <v>2</v>
      </c>
      <c r="I220" s="38">
        <v>653.61</v>
      </c>
      <c r="J220" s="38">
        <v>653.61</v>
      </c>
      <c r="K220" s="38">
        <v>0</v>
      </c>
      <c r="L220" s="40">
        <v>26</v>
      </c>
      <c r="M220" s="41" t="e">
        <f t="shared" si="90"/>
        <v>#REF!</v>
      </c>
      <c r="N220" s="41"/>
      <c r="O220" s="41">
        <v>5977725.5099999998</v>
      </c>
      <c r="P220" s="41">
        <v>0</v>
      </c>
      <c r="Q220" s="41">
        <f t="shared" si="91"/>
        <v>77001.794099999999</v>
      </c>
      <c r="R220" s="41" t="e">
        <f t="shared" si="103"/>
        <v>#REF!</v>
      </c>
      <c r="S220" s="41">
        <f>+AY220-O220-P220-Q220</f>
        <v>12778018.675900001</v>
      </c>
      <c r="T220" s="38">
        <v>25253.82</v>
      </c>
      <c r="U220" s="38">
        <v>28813.43</v>
      </c>
      <c r="V220" s="39">
        <v>2026</v>
      </c>
      <c r="W220" s="43">
        <v>0</v>
      </c>
      <c r="X220" s="43">
        <f t="shared" si="92"/>
        <v>77001.794099999999</v>
      </c>
      <c r="Y220" s="43" t="e">
        <f>+(J220*11.55+K220*23.1)*12*30+[1]Лист1!$BC$21</f>
        <v>#REF!</v>
      </c>
      <c r="Z220" s="43"/>
      <c r="AA220" s="43">
        <f t="shared" si="94"/>
        <v>18832745.979025241</v>
      </c>
      <c r="AB220" s="43">
        <v>2274101.35</v>
      </c>
      <c r="AC220" s="43">
        <v>1383756.14</v>
      </c>
      <c r="AD220" s="43">
        <v>652029.56999999995</v>
      </c>
      <c r="AE220" s="43">
        <v>555675.32999999996</v>
      </c>
      <c r="AF220" s="43">
        <v>0</v>
      </c>
      <c r="AG220" s="43">
        <v>0</v>
      </c>
      <c r="AH220" s="43">
        <v>0</v>
      </c>
      <c r="AI220" s="43">
        <v>0</v>
      </c>
      <c r="AJ220" s="43">
        <v>6578584.54</v>
      </c>
      <c r="AK220" s="43">
        <v>0</v>
      </c>
      <c r="AL220" s="43">
        <v>0</v>
      </c>
      <c r="AM220" s="43">
        <v>5062000.12</v>
      </c>
      <c r="AN220" s="43">
        <v>1777315.4635000001</v>
      </c>
      <c r="AO220" s="43">
        <v>188327.45989999999</v>
      </c>
      <c r="AP220" s="43">
        <v>360956.00562523998</v>
      </c>
      <c r="AQ220" s="5">
        <f t="shared" si="95"/>
        <v>6</v>
      </c>
      <c r="AS220" s="36" t="e">
        <f t="shared" si="99"/>
        <v>#REF!</v>
      </c>
      <c r="AT220" s="36">
        <f t="shared" si="100"/>
        <v>21</v>
      </c>
      <c r="AU220" s="37" t="s">
        <v>214</v>
      </c>
      <c r="AV220" s="36" t="s">
        <v>323</v>
      </c>
      <c r="AW220" s="36"/>
      <c r="AX220" s="45" t="e">
        <f t="shared" si="96"/>
        <v>#REF!</v>
      </c>
      <c r="AY220" s="46">
        <v>18832745.98</v>
      </c>
      <c r="AZ220" s="46">
        <v>2274101.35</v>
      </c>
      <c r="BA220" s="46">
        <v>1383756.14</v>
      </c>
      <c r="BB220" s="46">
        <v>652029.56999999995</v>
      </c>
      <c r="BC220" s="46">
        <v>555675.32999999996</v>
      </c>
      <c r="BD220" s="46"/>
      <c r="BE220" s="45"/>
      <c r="BF220" s="45">
        <v>0</v>
      </c>
      <c r="BG220" s="46"/>
      <c r="BH220" s="46">
        <v>6578584.54</v>
      </c>
      <c r="BI220" s="46"/>
      <c r="BJ220" s="46"/>
      <c r="BK220" s="46">
        <v>5062000.12</v>
      </c>
      <c r="BL220" s="46">
        <v>1777315.46</v>
      </c>
      <c r="BM220" s="46">
        <v>188327.46</v>
      </c>
      <c r="BN220" s="46">
        <v>360956.01</v>
      </c>
      <c r="BP220" s="48">
        <f>+AY220-'Приложение 2'!E221</f>
        <v>0</v>
      </c>
    </row>
    <row r="221" spans="1:73" ht="12.75" customHeight="1" x14ac:dyDescent="0.2">
      <c r="A221" s="36">
        <f t="shared" si="97"/>
        <v>208</v>
      </c>
      <c r="B221" s="36">
        <f t="shared" si="98"/>
        <v>22</v>
      </c>
      <c r="C221" s="37" t="s">
        <v>214</v>
      </c>
      <c r="D221" s="36" t="s">
        <v>324</v>
      </c>
      <c r="E221" s="38" t="s">
        <v>147</v>
      </c>
      <c r="F221" s="39" t="s">
        <v>61</v>
      </c>
      <c r="G221" s="39">
        <v>4</v>
      </c>
      <c r="H221" s="39">
        <v>2</v>
      </c>
      <c r="I221" s="38">
        <v>1245.1600000000001</v>
      </c>
      <c r="J221" s="38">
        <v>1245.1600000000001</v>
      </c>
      <c r="K221" s="38">
        <v>0</v>
      </c>
      <c r="L221" s="40">
        <v>45</v>
      </c>
      <c r="M221" s="41">
        <f t="shared" si="90"/>
        <v>7004012.5499999998</v>
      </c>
      <c r="N221" s="41"/>
      <c r="O221" s="41">
        <v>356273.88</v>
      </c>
      <c r="P221" s="41">
        <v>0</v>
      </c>
      <c r="Q221" s="41">
        <f t="shared" si="91"/>
        <v>809236.72960000008</v>
      </c>
      <c r="R221" s="41">
        <f t="shared" si="103"/>
        <v>5177375.2800000012</v>
      </c>
      <c r="S221" s="41">
        <f t="shared" ref="S221:S228" si="104">IF(Y221&gt;0, AY221-O221-P221-Q221-R221, 0)</f>
        <v>661126.66039999854</v>
      </c>
      <c r="T221" s="38">
        <v>4954.1499999999996</v>
      </c>
      <c r="U221" s="38">
        <v>5624.99</v>
      </c>
      <c r="V221" s="39">
        <v>2026</v>
      </c>
      <c r="W221" s="43">
        <v>662544.43000000005</v>
      </c>
      <c r="X221" s="43">
        <f t="shared" si="92"/>
        <v>146692.29960000003</v>
      </c>
      <c r="Y221" s="43">
        <f>+(J221*11.55+K221*23.1)*12*30</f>
        <v>5177375.2800000012</v>
      </c>
      <c r="Z221" s="43"/>
      <c r="AA221" s="43">
        <f t="shared" si="94"/>
        <v>7004012.5467129992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6168714.0099999998</v>
      </c>
      <c r="AK221" s="43">
        <v>0</v>
      </c>
      <c r="AL221" s="43">
        <v>0</v>
      </c>
      <c r="AM221" s="43">
        <v>0</v>
      </c>
      <c r="AN221" s="43">
        <v>630361.12950000004</v>
      </c>
      <c r="AO221" s="43">
        <v>70040.125499999995</v>
      </c>
      <c r="AP221" s="43">
        <v>134897.281713</v>
      </c>
      <c r="AQ221" s="5">
        <f t="shared" si="95"/>
        <v>1</v>
      </c>
      <c r="AS221" s="36" t="e">
        <f t="shared" si="99"/>
        <v>#REF!</v>
      </c>
      <c r="AT221" s="36">
        <f t="shared" si="100"/>
        <v>22</v>
      </c>
      <c r="AU221" s="37" t="s">
        <v>214</v>
      </c>
      <c r="AV221" s="36" t="s">
        <v>324</v>
      </c>
      <c r="AW221" s="36"/>
      <c r="AX221" s="45">
        <f t="shared" si="96"/>
        <v>0</v>
      </c>
      <c r="AY221" s="46">
        <v>7004012.5499999998</v>
      </c>
      <c r="AZ221" s="46"/>
      <c r="BA221" s="46"/>
      <c r="BB221" s="46"/>
      <c r="BC221" s="46"/>
      <c r="BD221" s="46"/>
      <c r="BE221" s="45"/>
      <c r="BF221" s="45">
        <v>0</v>
      </c>
      <c r="BG221" s="46"/>
      <c r="BH221" s="46">
        <v>6168714.0099999998</v>
      </c>
      <c r="BI221" s="46"/>
      <c r="BJ221" s="46"/>
      <c r="BK221" s="46"/>
      <c r="BL221" s="46">
        <v>630361.13</v>
      </c>
      <c r="BM221" s="46">
        <v>70040.13</v>
      </c>
      <c r="BN221" s="46">
        <v>134897.28</v>
      </c>
      <c r="BP221" s="48">
        <f>+AY221-'Приложение 2'!E222</f>
        <v>0</v>
      </c>
    </row>
    <row r="222" spans="1:73" ht="12.75" customHeight="1" x14ac:dyDescent="0.2">
      <c r="A222" s="36">
        <f t="shared" si="97"/>
        <v>209</v>
      </c>
      <c r="B222" s="36">
        <f t="shared" si="98"/>
        <v>23</v>
      </c>
      <c r="C222" s="37" t="s">
        <v>214</v>
      </c>
      <c r="D222" s="36" t="s">
        <v>325</v>
      </c>
      <c r="E222" s="38" t="s">
        <v>326</v>
      </c>
      <c r="F222" s="39" t="s">
        <v>61</v>
      </c>
      <c r="G222" s="39">
        <v>2</v>
      </c>
      <c r="H222" s="39">
        <v>2</v>
      </c>
      <c r="I222" s="38">
        <v>623.4</v>
      </c>
      <c r="J222" s="38">
        <v>623.4</v>
      </c>
      <c r="K222" s="38">
        <v>0</v>
      </c>
      <c r="L222" s="40">
        <v>27</v>
      </c>
      <c r="M222" s="41">
        <f t="shared" si="90"/>
        <v>12418907.239999998</v>
      </c>
      <c r="N222" s="41"/>
      <c r="O222" s="41">
        <v>3093155.38</v>
      </c>
      <c r="P222" s="41">
        <v>0</v>
      </c>
      <c r="Q222" s="41">
        <f t="shared" si="91"/>
        <v>179973.91399999999</v>
      </c>
      <c r="R222" s="41">
        <f t="shared" si="103"/>
        <v>2592097.2000000002</v>
      </c>
      <c r="S222" s="41">
        <f t="shared" si="104"/>
        <v>6553680.7459999984</v>
      </c>
      <c r="T222" s="38">
        <v>17509.14</v>
      </c>
      <c r="U222" s="38">
        <v>19921.25</v>
      </c>
      <c r="V222" s="39">
        <v>2026</v>
      </c>
      <c r="W222" s="43">
        <v>106531.16</v>
      </c>
      <c r="X222" s="43">
        <f t="shared" si="92"/>
        <v>73442.754000000001</v>
      </c>
      <c r="Y222" s="43">
        <f>+(J222*11.55+K222*23.1)*12*30</f>
        <v>2592097.2000000002</v>
      </c>
      <c r="Z222" s="43"/>
      <c r="AA222" s="43">
        <f t="shared" si="94"/>
        <v>12418907.244348342</v>
      </c>
      <c r="AB222" s="43">
        <v>2168991.87</v>
      </c>
      <c r="AC222" s="43">
        <v>1319798.6200000001</v>
      </c>
      <c r="AD222" s="43">
        <v>621892.62</v>
      </c>
      <c r="AE222" s="43">
        <v>529991.89</v>
      </c>
      <c r="AF222" s="43">
        <v>0</v>
      </c>
      <c r="AG222" s="43">
        <v>0</v>
      </c>
      <c r="AH222" s="43">
        <v>0</v>
      </c>
      <c r="AI222" s="43">
        <v>0</v>
      </c>
      <c r="AJ222" s="43">
        <v>6274520.9000000004</v>
      </c>
      <c r="AK222" s="43">
        <v>0</v>
      </c>
      <c r="AL222" s="43">
        <v>0</v>
      </c>
      <c r="AM222" s="43">
        <v>0</v>
      </c>
      <c r="AN222" s="43">
        <v>1140829.0444</v>
      </c>
      <c r="AO222" s="43">
        <v>124189.07249999999</v>
      </c>
      <c r="AP222" s="43">
        <v>238693.22744834001</v>
      </c>
      <c r="AQ222" s="5">
        <f t="shared" si="95"/>
        <v>5</v>
      </c>
      <c r="AS222" s="36" t="e">
        <f t="shared" si="99"/>
        <v>#REF!</v>
      </c>
      <c r="AT222" s="36">
        <f t="shared" si="100"/>
        <v>23</v>
      </c>
      <c r="AU222" s="37" t="s">
        <v>214</v>
      </c>
      <c r="AV222" s="36" t="s">
        <v>325</v>
      </c>
      <c r="AW222" s="36"/>
      <c r="AX222" s="45">
        <f t="shared" si="96"/>
        <v>0</v>
      </c>
      <c r="AY222" s="46">
        <v>12418907.24</v>
      </c>
      <c r="AZ222" s="46">
        <v>2168991.87</v>
      </c>
      <c r="BA222" s="46">
        <v>1319798.6200000001</v>
      </c>
      <c r="BB222" s="46">
        <v>621892.62</v>
      </c>
      <c r="BC222" s="46">
        <v>529991.89</v>
      </c>
      <c r="BD222" s="46"/>
      <c r="BE222" s="45"/>
      <c r="BF222" s="45">
        <v>0</v>
      </c>
      <c r="BG222" s="46"/>
      <c r="BH222" s="46">
        <v>6274520.9000000004</v>
      </c>
      <c r="BI222" s="46"/>
      <c r="BJ222" s="46"/>
      <c r="BK222" s="46"/>
      <c r="BL222" s="46">
        <v>1140829.04</v>
      </c>
      <c r="BM222" s="46">
        <v>124189.07</v>
      </c>
      <c r="BN222" s="46">
        <v>238693.23</v>
      </c>
      <c r="BP222" s="48">
        <f>+AY222-'Приложение 2'!E223</f>
        <v>0</v>
      </c>
    </row>
    <row r="223" spans="1:73" ht="12.75" customHeight="1" x14ac:dyDescent="0.2">
      <c r="A223" s="36">
        <f t="shared" si="97"/>
        <v>210</v>
      </c>
      <c r="B223" s="36">
        <f t="shared" si="98"/>
        <v>24</v>
      </c>
      <c r="C223" s="37" t="s">
        <v>214</v>
      </c>
      <c r="D223" s="36" t="s">
        <v>327</v>
      </c>
      <c r="E223" s="38" t="s">
        <v>137</v>
      </c>
      <c r="F223" s="39" t="s">
        <v>61</v>
      </c>
      <c r="G223" s="39">
        <v>2</v>
      </c>
      <c r="H223" s="39">
        <v>2</v>
      </c>
      <c r="I223" s="38">
        <v>710.38</v>
      </c>
      <c r="J223" s="38">
        <v>710.38</v>
      </c>
      <c r="K223" s="38">
        <v>0</v>
      </c>
      <c r="L223" s="40">
        <v>35</v>
      </c>
      <c r="M223" s="41">
        <f t="shared" si="90"/>
        <v>14151657.58</v>
      </c>
      <c r="N223" s="41"/>
      <c r="O223" s="41">
        <v>3507282.26</v>
      </c>
      <c r="P223" s="41">
        <v>0</v>
      </c>
      <c r="Q223" s="41">
        <f t="shared" si="91"/>
        <v>292991.2378</v>
      </c>
      <c r="R223" s="41">
        <f t="shared" si="103"/>
        <v>2953760.04</v>
      </c>
      <c r="S223" s="41">
        <f t="shared" si="104"/>
        <v>7397624.0422</v>
      </c>
      <c r="T223" s="38">
        <v>17509.14</v>
      </c>
      <c r="U223" s="38">
        <v>19921.25</v>
      </c>
      <c r="V223" s="39">
        <v>2026</v>
      </c>
      <c r="W223" s="43">
        <v>209301.37</v>
      </c>
      <c r="X223" s="43">
        <f t="shared" si="92"/>
        <v>83689.867800000007</v>
      </c>
      <c r="Y223" s="43">
        <f>+(J223*11.55+K223*23.1)*12*30</f>
        <v>2953760.04</v>
      </c>
      <c r="Z223" s="43"/>
      <c r="AA223" s="43">
        <f t="shared" si="94"/>
        <v>14151657.577832818</v>
      </c>
      <c r="AB223" s="43">
        <v>2471620.86</v>
      </c>
      <c r="AC223" s="43">
        <v>1503943.77</v>
      </c>
      <c r="AD223" s="43">
        <v>708662.3</v>
      </c>
      <c r="AE223" s="43">
        <v>603939.11</v>
      </c>
      <c r="AF223" s="43">
        <v>0</v>
      </c>
      <c r="AG223" s="43">
        <v>0</v>
      </c>
      <c r="AH223" s="43">
        <v>0</v>
      </c>
      <c r="AI223" s="43">
        <v>0</v>
      </c>
      <c r="AJ223" s="43">
        <v>7149974.5899999999</v>
      </c>
      <c r="AK223" s="43">
        <v>0</v>
      </c>
      <c r="AL223" s="43">
        <v>0</v>
      </c>
      <c r="AM223" s="43">
        <v>0</v>
      </c>
      <c r="AN223" s="43">
        <v>1300003.4279</v>
      </c>
      <c r="AO223" s="43">
        <v>141516.57579999999</v>
      </c>
      <c r="AP223" s="43">
        <v>271996.94413282</v>
      </c>
      <c r="AQ223" s="5">
        <f t="shared" si="95"/>
        <v>5</v>
      </c>
      <c r="AS223" s="36" t="e">
        <f t="shared" si="99"/>
        <v>#REF!</v>
      </c>
      <c r="AT223" s="36">
        <f t="shared" si="100"/>
        <v>24</v>
      </c>
      <c r="AU223" s="37" t="s">
        <v>214</v>
      </c>
      <c r="AV223" s="36" t="s">
        <v>327</v>
      </c>
      <c r="AW223" s="36"/>
      <c r="AX223" s="45">
        <f t="shared" si="96"/>
        <v>0</v>
      </c>
      <c r="AY223" s="46">
        <v>14151657.58</v>
      </c>
      <c r="AZ223" s="46">
        <v>2471620.86</v>
      </c>
      <c r="BA223" s="46">
        <v>1503943.77</v>
      </c>
      <c r="BB223" s="46">
        <v>708662.3</v>
      </c>
      <c r="BC223" s="46">
        <v>603939.11</v>
      </c>
      <c r="BD223" s="46"/>
      <c r="BE223" s="45"/>
      <c r="BF223" s="45">
        <v>0</v>
      </c>
      <c r="BG223" s="46"/>
      <c r="BH223" s="46">
        <v>7149974.5899999999</v>
      </c>
      <c r="BI223" s="46"/>
      <c r="BJ223" s="46"/>
      <c r="BK223" s="46"/>
      <c r="BL223" s="46">
        <v>1300003.43</v>
      </c>
      <c r="BM223" s="46">
        <v>141516.57999999999</v>
      </c>
      <c r="BN223" s="46">
        <v>271996.94</v>
      </c>
      <c r="BP223" s="48">
        <f>+AY223-'Приложение 2'!E224</f>
        <v>0</v>
      </c>
    </row>
    <row r="224" spans="1:73" ht="12.75" customHeight="1" x14ac:dyDescent="0.2">
      <c r="A224" s="36">
        <f t="shared" si="97"/>
        <v>211</v>
      </c>
      <c r="B224" s="36">
        <f t="shared" si="98"/>
        <v>25</v>
      </c>
      <c r="C224" s="37" t="s">
        <v>214</v>
      </c>
      <c r="D224" s="36" t="s">
        <v>328</v>
      </c>
      <c r="E224" s="38" t="s">
        <v>329</v>
      </c>
      <c r="F224" s="39" t="s">
        <v>61</v>
      </c>
      <c r="G224" s="39">
        <v>2</v>
      </c>
      <c r="H224" s="39">
        <v>2</v>
      </c>
      <c r="I224" s="38">
        <v>740.46</v>
      </c>
      <c r="J224" s="38">
        <v>740.46</v>
      </c>
      <c r="K224" s="38">
        <v>0</v>
      </c>
      <c r="L224" s="40">
        <v>32</v>
      </c>
      <c r="M224" s="41">
        <f t="shared" si="90"/>
        <v>19870051.559999999</v>
      </c>
      <c r="N224" s="41"/>
      <c r="O224" s="41">
        <v>5889886.2300000004</v>
      </c>
      <c r="P224" s="41">
        <v>0</v>
      </c>
      <c r="Q224" s="41">
        <f t="shared" si="91"/>
        <v>153885.89259999999</v>
      </c>
      <c r="R224" s="41">
        <f t="shared" si="103"/>
        <v>3078832.6799999997</v>
      </c>
      <c r="S224" s="41">
        <f t="shared" si="104"/>
        <v>10747446.757399999</v>
      </c>
      <c r="T224" s="38">
        <v>23418.639999999999</v>
      </c>
      <c r="U224" s="38">
        <v>26834.74</v>
      </c>
      <c r="V224" s="39">
        <v>2026</v>
      </c>
      <c r="W224" s="43">
        <v>66652.3</v>
      </c>
      <c r="X224" s="43">
        <f t="shared" si="92"/>
        <v>87233.592599999989</v>
      </c>
      <c r="Y224" s="43">
        <f>+(J224*11.55+K224*23.1)*12*30</f>
        <v>3078832.6799999997</v>
      </c>
      <c r="Z224" s="43"/>
      <c r="AA224" s="43">
        <f t="shared" si="94"/>
        <v>19870051.561680622</v>
      </c>
      <c r="AB224" s="43">
        <v>2576278.02</v>
      </c>
      <c r="AC224" s="43">
        <v>1567626.06</v>
      </c>
      <c r="AD224" s="43">
        <v>738669.57</v>
      </c>
      <c r="AE224" s="43">
        <v>629512.02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6093851.4299999997</v>
      </c>
      <c r="AM224" s="43">
        <v>5734625.5599999996</v>
      </c>
      <c r="AN224" s="43">
        <v>1951585.4010000001</v>
      </c>
      <c r="AO224" s="43">
        <v>198700.51569999999</v>
      </c>
      <c r="AP224" s="43">
        <v>379202.98498061998</v>
      </c>
      <c r="AQ224" s="5">
        <f t="shared" si="95"/>
        <v>6</v>
      </c>
      <c r="AS224" s="36" t="e">
        <f t="shared" si="99"/>
        <v>#REF!</v>
      </c>
      <c r="AT224" s="36">
        <f t="shared" si="100"/>
        <v>25</v>
      </c>
      <c r="AU224" s="37" t="s">
        <v>214</v>
      </c>
      <c r="AV224" s="36" t="s">
        <v>328</v>
      </c>
      <c r="AW224" s="36"/>
      <c r="AX224" s="45">
        <f t="shared" si="96"/>
        <v>0</v>
      </c>
      <c r="AY224" s="46">
        <v>19870051.559999999</v>
      </c>
      <c r="AZ224" s="46">
        <v>2576278.02</v>
      </c>
      <c r="BA224" s="46">
        <v>1567626.06</v>
      </c>
      <c r="BB224" s="46">
        <v>738669.57</v>
      </c>
      <c r="BC224" s="46">
        <v>629512.02</v>
      </c>
      <c r="BD224" s="46"/>
      <c r="BE224" s="45"/>
      <c r="BF224" s="45">
        <v>0</v>
      </c>
      <c r="BG224" s="46"/>
      <c r="BH224" s="46"/>
      <c r="BI224" s="46"/>
      <c r="BJ224" s="46">
        <v>6093851.4299999997</v>
      </c>
      <c r="BK224" s="46">
        <v>5734625.5599999996</v>
      </c>
      <c r="BL224" s="46">
        <v>1951585.4</v>
      </c>
      <c r="BM224" s="46">
        <v>198700.52</v>
      </c>
      <c r="BN224" s="46">
        <v>379202.98</v>
      </c>
      <c r="BP224" s="48">
        <f>+AY224-'Приложение 2'!E225</f>
        <v>0</v>
      </c>
    </row>
    <row r="225" spans="1:68" ht="12.75" customHeight="1" x14ac:dyDescent="0.2">
      <c r="A225" s="36">
        <f t="shared" si="97"/>
        <v>212</v>
      </c>
      <c r="B225" s="36">
        <f t="shared" si="98"/>
        <v>26</v>
      </c>
      <c r="C225" s="37" t="s">
        <v>214</v>
      </c>
      <c r="D225" s="36" t="s">
        <v>330</v>
      </c>
      <c r="E225" s="38" t="s">
        <v>283</v>
      </c>
      <c r="F225" s="39" t="s">
        <v>61</v>
      </c>
      <c r="G225" s="39">
        <v>4</v>
      </c>
      <c r="H225" s="39">
        <v>2</v>
      </c>
      <c r="I225" s="38">
        <v>1244.71</v>
      </c>
      <c r="J225" s="38">
        <v>1244.71</v>
      </c>
      <c r="K225" s="38">
        <v>0</v>
      </c>
      <c r="L225" s="40">
        <v>39</v>
      </c>
      <c r="M225" s="41" t="e">
        <f t="shared" si="90"/>
        <v>#REF!</v>
      </c>
      <c r="N225" s="41"/>
      <c r="O225" s="41">
        <v>5873888.7300000004</v>
      </c>
      <c r="P225" s="41">
        <v>0</v>
      </c>
      <c r="Q225" s="41">
        <f t="shared" si="91"/>
        <v>146639.28510000001</v>
      </c>
      <c r="R225" s="41" t="e">
        <f t="shared" si="103"/>
        <v>#REF!</v>
      </c>
      <c r="S225" s="41" t="e">
        <f t="shared" si="104"/>
        <v>#REF!</v>
      </c>
      <c r="T225" s="38">
        <v>13994</v>
      </c>
      <c r="U225" s="38">
        <v>15971</v>
      </c>
      <c r="V225" s="39">
        <v>2026</v>
      </c>
      <c r="W225" s="43">
        <v>0</v>
      </c>
      <c r="X225" s="43">
        <f t="shared" si="92"/>
        <v>146639.28510000001</v>
      </c>
      <c r="Y225" s="43" t="e">
        <f>+(J225*11.55+K225*23.1)*12*30+[1]Лист1!$BC$30</f>
        <v>#REF!</v>
      </c>
      <c r="Z225" s="43"/>
      <c r="AA225" s="43">
        <f t="shared" si="94"/>
        <v>19879263.400283463</v>
      </c>
      <c r="AB225" s="43">
        <v>3397167.19</v>
      </c>
      <c r="AC225" s="43">
        <v>1373839.43</v>
      </c>
      <c r="AD225" s="43">
        <v>1470095.35</v>
      </c>
      <c r="AE225" s="43">
        <v>1107357.6599999999</v>
      </c>
      <c r="AF225" s="43">
        <v>0</v>
      </c>
      <c r="AG225" s="43">
        <v>0</v>
      </c>
      <c r="AH225" s="43">
        <v>0</v>
      </c>
      <c r="AI225" s="43">
        <v>0</v>
      </c>
      <c r="AJ225" s="43">
        <v>6166484.6399999997</v>
      </c>
      <c r="AK225" s="43">
        <v>0</v>
      </c>
      <c r="AL225" s="43">
        <v>3903530.46</v>
      </c>
      <c r="AM225" s="43">
        <v>0</v>
      </c>
      <c r="AN225" s="43">
        <v>1881089.2720000001</v>
      </c>
      <c r="AO225" s="43">
        <v>198792.6341</v>
      </c>
      <c r="AP225" s="43">
        <v>380906.76418345998</v>
      </c>
      <c r="AQ225" s="5">
        <f t="shared" si="95"/>
        <v>6</v>
      </c>
      <c r="AS225" s="36" t="e">
        <f t="shared" si="99"/>
        <v>#REF!</v>
      </c>
      <c r="AT225" s="36">
        <f t="shared" si="100"/>
        <v>26</v>
      </c>
      <c r="AU225" s="37" t="s">
        <v>214</v>
      </c>
      <c r="AV225" s="36" t="s">
        <v>330</v>
      </c>
      <c r="AW225" s="36"/>
      <c r="AX225" s="45" t="e">
        <f t="shared" si="96"/>
        <v>#REF!</v>
      </c>
      <c r="AY225" s="46">
        <v>19879263.390000001</v>
      </c>
      <c r="AZ225" s="46">
        <v>3397167.19</v>
      </c>
      <c r="BA225" s="46">
        <v>1373839.43</v>
      </c>
      <c r="BB225" s="46">
        <v>1470095.35</v>
      </c>
      <c r="BC225" s="46">
        <v>1107357.6599999999</v>
      </c>
      <c r="BD225" s="46"/>
      <c r="BE225" s="45"/>
      <c r="BF225" s="45">
        <v>0</v>
      </c>
      <c r="BG225" s="46"/>
      <c r="BH225" s="46">
        <v>6166484.6399999997</v>
      </c>
      <c r="BI225" s="46"/>
      <c r="BJ225" s="46">
        <v>3903530.46</v>
      </c>
      <c r="BK225" s="46"/>
      <c r="BL225" s="46">
        <v>1881089.27</v>
      </c>
      <c r="BM225" s="46">
        <v>198792.63</v>
      </c>
      <c r="BN225" s="46">
        <v>380906.76</v>
      </c>
      <c r="BP225" s="48">
        <f>+AY225-'Приложение 2'!E226</f>
        <v>0</v>
      </c>
    </row>
    <row r="226" spans="1:68" ht="12.75" customHeight="1" x14ac:dyDescent="0.2">
      <c r="A226" s="36">
        <f t="shared" si="97"/>
        <v>213</v>
      </c>
      <c r="B226" s="36">
        <f t="shared" si="98"/>
        <v>27</v>
      </c>
      <c r="C226" s="37" t="s">
        <v>214</v>
      </c>
      <c r="D226" s="36" t="s">
        <v>331</v>
      </c>
      <c r="E226" s="38" t="s">
        <v>283</v>
      </c>
      <c r="F226" s="39" t="s">
        <v>61</v>
      </c>
      <c r="G226" s="39">
        <v>3</v>
      </c>
      <c r="H226" s="39">
        <v>4</v>
      </c>
      <c r="I226" s="38">
        <v>1366.1</v>
      </c>
      <c r="J226" s="38">
        <v>1214.0999999999999</v>
      </c>
      <c r="K226" s="38">
        <v>152</v>
      </c>
      <c r="L226" s="40">
        <v>51</v>
      </c>
      <c r="M226" s="41">
        <f t="shared" si="90"/>
        <v>11602779.099999998</v>
      </c>
      <c r="N226" s="41"/>
      <c r="O226" s="41">
        <v>1487213.04</v>
      </c>
      <c r="P226" s="41">
        <v>0</v>
      </c>
      <c r="Q226" s="41">
        <f t="shared" si="91"/>
        <v>750102.77100000007</v>
      </c>
      <c r="R226" s="41">
        <f t="shared" si="103"/>
        <v>6312259.7999999998</v>
      </c>
      <c r="S226" s="41">
        <f t="shared" si="104"/>
        <v>3053203.4889999991</v>
      </c>
      <c r="T226" s="38">
        <v>7444.14</v>
      </c>
      <c r="U226" s="38">
        <v>8493.36</v>
      </c>
      <c r="V226" s="39">
        <v>2026</v>
      </c>
      <c r="W226" s="43">
        <v>571255.41</v>
      </c>
      <c r="X226" s="43">
        <f t="shared" si="92"/>
        <v>178847.361</v>
      </c>
      <c r="Y226" s="43">
        <f>+(J226*11.55+K226*23.1)*12*30</f>
        <v>6312259.7999999998</v>
      </c>
      <c r="Z226" s="43"/>
      <c r="AA226" s="43">
        <f t="shared" si="94"/>
        <v>11602779.099910878</v>
      </c>
      <c r="AB226" s="43">
        <v>4753063.5199999996</v>
      </c>
      <c r="AC226" s="43">
        <v>2892166.98</v>
      </c>
      <c r="AD226" s="43">
        <v>1362796.77</v>
      </c>
      <c r="AE226" s="43">
        <v>1161408.29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1094930.7897999999</v>
      </c>
      <c r="AO226" s="43">
        <v>116027.791</v>
      </c>
      <c r="AP226" s="43">
        <v>222384.95911088001</v>
      </c>
      <c r="AQ226" s="5">
        <f t="shared" si="95"/>
        <v>4</v>
      </c>
      <c r="AS226" s="36" t="e">
        <f t="shared" si="99"/>
        <v>#REF!</v>
      </c>
      <c r="AT226" s="36">
        <f t="shared" si="100"/>
        <v>27</v>
      </c>
      <c r="AU226" s="37" t="s">
        <v>214</v>
      </c>
      <c r="AV226" s="36" t="s">
        <v>331</v>
      </c>
      <c r="AW226" s="36"/>
      <c r="AX226" s="45">
        <f t="shared" si="96"/>
        <v>0</v>
      </c>
      <c r="AY226" s="46">
        <v>11602779.1</v>
      </c>
      <c r="AZ226" s="46">
        <v>4753063.5199999996</v>
      </c>
      <c r="BA226" s="46">
        <v>2892166.98</v>
      </c>
      <c r="BB226" s="46">
        <v>1362796.77</v>
      </c>
      <c r="BC226" s="46">
        <v>1161408.29</v>
      </c>
      <c r="BD226" s="46"/>
      <c r="BE226" s="45"/>
      <c r="BF226" s="45">
        <v>0</v>
      </c>
      <c r="BG226" s="46"/>
      <c r="BH226" s="46"/>
      <c r="BI226" s="46"/>
      <c r="BJ226" s="46"/>
      <c r="BK226" s="46"/>
      <c r="BL226" s="46">
        <v>1094930.79</v>
      </c>
      <c r="BM226" s="46">
        <v>116027.79</v>
      </c>
      <c r="BN226" s="46">
        <v>222384.96</v>
      </c>
      <c r="BP226" s="48">
        <f>+AY226-'Приложение 2'!E227</f>
        <v>0</v>
      </c>
    </row>
    <row r="227" spans="1:68" ht="12.75" customHeight="1" x14ac:dyDescent="0.2">
      <c r="A227" s="36">
        <f t="shared" si="97"/>
        <v>214</v>
      </c>
      <c r="B227" s="36">
        <f t="shared" si="98"/>
        <v>28</v>
      </c>
      <c r="C227" s="37" t="s">
        <v>214</v>
      </c>
      <c r="D227" s="36" t="s">
        <v>332</v>
      </c>
      <c r="E227" s="38" t="s">
        <v>141</v>
      </c>
      <c r="F227" s="39" t="s">
        <v>61</v>
      </c>
      <c r="G227" s="39">
        <v>4</v>
      </c>
      <c r="H227" s="39">
        <v>2</v>
      </c>
      <c r="I227" s="38">
        <v>1407.29</v>
      </c>
      <c r="J227" s="38">
        <v>1407.29</v>
      </c>
      <c r="K227" s="38">
        <v>0</v>
      </c>
      <c r="L227" s="40">
        <v>55</v>
      </c>
      <c r="M227" s="41">
        <f t="shared" si="90"/>
        <v>9492522.870000001</v>
      </c>
      <c r="N227" s="41"/>
      <c r="O227" s="41">
        <v>968913.52</v>
      </c>
      <c r="P227" s="41">
        <v>0</v>
      </c>
      <c r="Q227" s="41">
        <f t="shared" si="91"/>
        <v>725911.64490000007</v>
      </c>
      <c r="R227" s="41">
        <f t="shared" si="103"/>
        <v>5851511.8200000003</v>
      </c>
      <c r="S227" s="41">
        <f t="shared" si="104"/>
        <v>1946185.8850999996</v>
      </c>
      <c r="T227" s="38">
        <v>5903.75</v>
      </c>
      <c r="U227" s="38">
        <v>6745.25</v>
      </c>
      <c r="V227" s="39">
        <v>2026</v>
      </c>
      <c r="W227" s="43">
        <v>560118.81000000006</v>
      </c>
      <c r="X227" s="43">
        <f t="shared" si="92"/>
        <v>165792.83489999999</v>
      </c>
      <c r="Y227" s="43">
        <f>+(J227*11.55+K227*23.1)*12*30</f>
        <v>5851511.8200000003</v>
      </c>
      <c r="Z227" s="43"/>
      <c r="AA227" s="43">
        <f t="shared" si="94"/>
        <v>9492522.8680860195</v>
      </c>
      <c r="AB227" s="43">
        <v>3840894.2</v>
      </c>
      <c r="AC227" s="43">
        <v>1553285.9</v>
      </c>
      <c r="AD227" s="43">
        <v>1662114.46</v>
      </c>
      <c r="AE227" s="43">
        <v>1251997.1399999999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3">
        <v>907620.42700000003</v>
      </c>
      <c r="AO227" s="43">
        <v>94925.228700000007</v>
      </c>
      <c r="AP227" s="43">
        <v>181685.51238602001</v>
      </c>
      <c r="AQ227" s="5">
        <f t="shared" si="95"/>
        <v>4</v>
      </c>
      <c r="AS227" s="36" t="e">
        <f t="shared" si="99"/>
        <v>#REF!</v>
      </c>
      <c r="AT227" s="36">
        <f t="shared" si="100"/>
        <v>28</v>
      </c>
      <c r="AU227" s="37" t="s">
        <v>214</v>
      </c>
      <c r="AV227" s="36" t="s">
        <v>332</v>
      </c>
      <c r="AW227" s="36"/>
      <c r="AX227" s="45">
        <f t="shared" si="96"/>
        <v>0</v>
      </c>
      <c r="AY227" s="46">
        <v>9492522.8699999992</v>
      </c>
      <c r="AZ227" s="46">
        <v>3840894.2</v>
      </c>
      <c r="BA227" s="46">
        <v>1553285.9</v>
      </c>
      <c r="BB227" s="46">
        <v>1662114.46</v>
      </c>
      <c r="BC227" s="46">
        <v>1251997.1399999999</v>
      </c>
      <c r="BD227" s="46"/>
      <c r="BE227" s="45"/>
      <c r="BF227" s="45">
        <v>0</v>
      </c>
      <c r="BG227" s="46"/>
      <c r="BH227" s="46"/>
      <c r="BI227" s="46"/>
      <c r="BJ227" s="46"/>
      <c r="BK227" s="46"/>
      <c r="BL227" s="46">
        <v>907620.43</v>
      </c>
      <c r="BM227" s="46">
        <v>94925.23</v>
      </c>
      <c r="BN227" s="46">
        <v>181685.51</v>
      </c>
      <c r="BP227" s="48">
        <f>+AY227-'Приложение 2'!E228</f>
        <v>0</v>
      </c>
    </row>
    <row r="228" spans="1:68" ht="12.75" customHeight="1" x14ac:dyDescent="0.2">
      <c r="A228" s="36">
        <f t="shared" si="97"/>
        <v>215</v>
      </c>
      <c r="B228" s="36">
        <f t="shared" si="98"/>
        <v>29</v>
      </c>
      <c r="C228" s="37" t="s">
        <v>214</v>
      </c>
      <c r="D228" s="36" t="s">
        <v>333</v>
      </c>
      <c r="E228" s="38" t="s">
        <v>147</v>
      </c>
      <c r="F228" s="39" t="s">
        <v>61</v>
      </c>
      <c r="G228" s="39">
        <v>2</v>
      </c>
      <c r="H228" s="39">
        <v>2</v>
      </c>
      <c r="I228" s="38">
        <v>722.01</v>
      </c>
      <c r="J228" s="38">
        <v>722.01</v>
      </c>
      <c r="K228" s="38">
        <v>0</v>
      </c>
      <c r="L228" s="40">
        <v>32</v>
      </c>
      <c r="M228" s="41">
        <f t="shared" si="90"/>
        <v>12552533.73</v>
      </c>
      <c r="N228" s="41"/>
      <c r="O228" s="41">
        <v>2948941.68</v>
      </c>
      <c r="P228" s="41">
        <v>0</v>
      </c>
      <c r="Q228" s="41">
        <f t="shared" si="91"/>
        <v>403706.02810000005</v>
      </c>
      <c r="R228" s="41">
        <f t="shared" si="103"/>
        <v>3002117.58</v>
      </c>
      <c r="S228" s="41">
        <f t="shared" si="104"/>
        <v>6197768.4419</v>
      </c>
      <c r="T228" s="38">
        <v>15188.82</v>
      </c>
      <c r="U228" s="38">
        <v>17385.54</v>
      </c>
      <c r="V228" s="39">
        <v>2026</v>
      </c>
      <c r="W228" s="43">
        <v>318646.03000000003</v>
      </c>
      <c r="X228" s="43">
        <f t="shared" si="92"/>
        <v>85059.998100000012</v>
      </c>
      <c r="Y228" s="43">
        <f>+(J228*11.55+K228*23.1)*12*30</f>
        <v>3002117.58</v>
      </c>
      <c r="Z228" s="43"/>
      <c r="AA228" s="43">
        <f t="shared" si="94"/>
        <v>12552533.72988718</v>
      </c>
      <c r="AB228" s="43">
        <v>2512085.0499999998</v>
      </c>
      <c r="AC228" s="43">
        <v>1528565.61</v>
      </c>
      <c r="AD228" s="43">
        <v>720264.18</v>
      </c>
      <c r="AE228" s="43">
        <v>613826.51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43">
        <v>5591736.2199999997</v>
      </c>
      <c r="AN228" s="43">
        <v>1220716.169</v>
      </c>
      <c r="AO228" s="43">
        <v>125525.3373</v>
      </c>
      <c r="AP228" s="43">
        <v>239814.65358717999</v>
      </c>
      <c r="AQ228" s="5">
        <f t="shared" si="95"/>
        <v>5</v>
      </c>
      <c r="AS228" s="36" t="e">
        <f t="shared" si="99"/>
        <v>#REF!</v>
      </c>
      <c r="AT228" s="36">
        <f t="shared" si="100"/>
        <v>29</v>
      </c>
      <c r="AU228" s="37" t="s">
        <v>214</v>
      </c>
      <c r="AV228" s="36" t="s">
        <v>333</v>
      </c>
      <c r="AW228" s="36"/>
      <c r="AX228" s="45">
        <f t="shared" si="96"/>
        <v>0</v>
      </c>
      <c r="AY228" s="46">
        <v>12552533.73</v>
      </c>
      <c r="AZ228" s="46">
        <v>2512085.0499999998</v>
      </c>
      <c r="BA228" s="46">
        <v>1528565.61</v>
      </c>
      <c r="BB228" s="46">
        <v>720264.18</v>
      </c>
      <c r="BC228" s="46">
        <v>613826.51</v>
      </c>
      <c r="BD228" s="46"/>
      <c r="BE228" s="45"/>
      <c r="BF228" s="45">
        <v>0</v>
      </c>
      <c r="BG228" s="46"/>
      <c r="BH228" s="46"/>
      <c r="BI228" s="46"/>
      <c r="BJ228" s="46"/>
      <c r="BK228" s="46">
        <v>5591736.2199999997</v>
      </c>
      <c r="BL228" s="46">
        <v>1220716.17</v>
      </c>
      <c r="BM228" s="46">
        <v>125525.34</v>
      </c>
      <c r="BN228" s="46">
        <v>239814.65</v>
      </c>
      <c r="BP228" s="48">
        <f>+AY228-'Приложение 2'!E229</f>
        <v>0</v>
      </c>
    </row>
    <row r="229" spans="1:68" ht="11.25" customHeight="1" x14ac:dyDescent="0.2">
      <c r="A229" s="36">
        <f t="shared" si="97"/>
        <v>216</v>
      </c>
      <c r="B229" s="36">
        <f t="shared" si="98"/>
        <v>30</v>
      </c>
      <c r="C229" s="37" t="s">
        <v>334</v>
      </c>
      <c r="D229" s="36" t="s">
        <v>335</v>
      </c>
      <c r="E229" s="38" t="s">
        <v>117</v>
      </c>
      <c r="F229" s="39" t="s">
        <v>61</v>
      </c>
      <c r="G229" s="39">
        <v>2</v>
      </c>
      <c r="H229" s="39">
        <v>2</v>
      </c>
      <c r="I229" s="38">
        <v>845.7</v>
      </c>
      <c r="J229" s="38">
        <v>845.7</v>
      </c>
      <c r="K229" s="38">
        <v>0</v>
      </c>
      <c r="L229" s="40">
        <v>33</v>
      </c>
      <c r="M229" s="41">
        <f t="shared" si="90"/>
        <v>968656.32</v>
      </c>
      <c r="N229" s="41"/>
      <c r="O229" s="41">
        <v>0</v>
      </c>
      <c r="P229" s="41">
        <v>0</v>
      </c>
      <c r="Q229" s="41">
        <f t="shared" si="91"/>
        <v>99631.917000000016</v>
      </c>
      <c r="R229" s="41">
        <f>+AY229-O229-Q229</f>
        <v>869024.40299999993</v>
      </c>
      <c r="S229" s="41">
        <v>0</v>
      </c>
      <c r="T229" s="38">
        <v>997.58</v>
      </c>
      <c r="U229" s="38">
        <v>1145.3900000000001</v>
      </c>
      <c r="V229" s="39">
        <v>2026</v>
      </c>
      <c r="W229" s="43">
        <v>0</v>
      </c>
      <c r="X229" s="43">
        <f t="shared" si="92"/>
        <v>99631.917000000016</v>
      </c>
      <c r="Y229" s="43" t="e">
        <f>+(J229*11.55+K229*23.1)*12*30+[1]Лист1!$BC$39</f>
        <v>#REF!</v>
      </c>
      <c r="Z229" s="43"/>
      <c r="AA229" s="43">
        <f t="shared" si="94"/>
        <v>968656.32347071997</v>
      </c>
      <c r="AB229" s="43">
        <v>0</v>
      </c>
      <c r="AC229" s="43">
        <v>0</v>
      </c>
      <c r="AD229" s="43">
        <v>843655.1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96865.631999999998</v>
      </c>
      <c r="AO229" s="43">
        <v>9686.5632000000005</v>
      </c>
      <c r="AP229" s="43">
        <v>18449.028270719999</v>
      </c>
      <c r="AQ229" s="5">
        <f t="shared" si="95"/>
        <v>1</v>
      </c>
      <c r="AS229" s="36" t="e">
        <f t="shared" si="99"/>
        <v>#REF!</v>
      </c>
      <c r="AT229" s="36">
        <f t="shared" si="100"/>
        <v>30</v>
      </c>
      <c r="AU229" s="37" t="s">
        <v>334</v>
      </c>
      <c r="AV229" s="36" t="s">
        <v>335</v>
      </c>
      <c r="AW229" s="36"/>
      <c r="AX229" s="45">
        <f t="shared" si="96"/>
        <v>0</v>
      </c>
      <c r="AY229" s="46">
        <v>968656.32</v>
      </c>
      <c r="AZ229" s="46"/>
      <c r="BA229" s="46"/>
      <c r="BB229" s="46">
        <v>843655.1</v>
      </c>
      <c r="BC229" s="46"/>
      <c r="BD229" s="46"/>
      <c r="BE229" s="45"/>
      <c r="BF229" s="45">
        <v>0</v>
      </c>
      <c r="BG229" s="46"/>
      <c r="BH229" s="46"/>
      <c r="BI229" s="46"/>
      <c r="BJ229" s="46"/>
      <c r="BK229" s="46"/>
      <c r="BL229" s="46">
        <v>96865.63</v>
      </c>
      <c r="BM229" s="46">
        <v>9686.56</v>
      </c>
      <c r="BN229" s="46">
        <v>18449.03</v>
      </c>
      <c r="BP229" s="48">
        <f>+AY229-'Приложение 2'!E230</f>
        <v>0</v>
      </c>
    </row>
    <row r="230" spans="1:68" ht="12.75" customHeight="1" x14ac:dyDescent="0.2">
      <c r="A230" s="36">
        <f t="shared" si="97"/>
        <v>217</v>
      </c>
      <c r="B230" s="36">
        <f t="shared" si="98"/>
        <v>31</v>
      </c>
      <c r="C230" s="37" t="s">
        <v>334</v>
      </c>
      <c r="D230" s="36" t="s">
        <v>336</v>
      </c>
      <c r="E230" s="38" t="s">
        <v>108</v>
      </c>
      <c r="F230" s="39" t="s">
        <v>61</v>
      </c>
      <c r="G230" s="39">
        <v>2</v>
      </c>
      <c r="H230" s="39">
        <v>2</v>
      </c>
      <c r="I230" s="38">
        <v>798.9</v>
      </c>
      <c r="J230" s="38">
        <v>798.9</v>
      </c>
      <c r="K230" s="38">
        <v>0</v>
      </c>
      <c r="L230" s="40">
        <v>30</v>
      </c>
      <c r="M230" s="41">
        <f t="shared" si="90"/>
        <v>6785345.2999999998</v>
      </c>
      <c r="N230" s="41"/>
      <c r="O230" s="41">
        <v>910304.16</v>
      </c>
      <c r="P230" s="41">
        <v>0</v>
      </c>
      <c r="Q230" s="41">
        <f t="shared" si="91"/>
        <v>719469.93900000001</v>
      </c>
      <c r="R230" s="41">
        <f t="shared" ref="R230:R242" si="105">IF(Y230&gt;0, Y230, 0)</f>
        <v>3321826.2</v>
      </c>
      <c r="S230" s="41">
        <f t="shared" ref="S230:S242" si="106">IF(Y230&gt;0, AY230-O230-P230-Q230-R230, 0)</f>
        <v>1833745.0009999992</v>
      </c>
      <c r="T230" s="38">
        <v>7444.14</v>
      </c>
      <c r="U230" s="38">
        <v>8493.36</v>
      </c>
      <c r="V230" s="39">
        <v>2026</v>
      </c>
      <c r="W230" s="43">
        <v>625351.53</v>
      </c>
      <c r="X230" s="43">
        <f t="shared" si="92"/>
        <v>94118.409</v>
      </c>
      <c r="Y230" s="43">
        <f>+(J230*11.55+K230*23.1)*12*30</f>
        <v>3321826.2</v>
      </c>
      <c r="Z230" s="43"/>
      <c r="AA230" s="43">
        <f t="shared" si="94"/>
        <v>6785345.3035303196</v>
      </c>
      <c r="AB230" s="43">
        <v>2779607.97</v>
      </c>
      <c r="AC230" s="43">
        <v>1691349.24</v>
      </c>
      <c r="AD230" s="43">
        <v>796968.26</v>
      </c>
      <c r="AE230" s="43">
        <v>679195.58</v>
      </c>
      <c r="AF230" s="43">
        <v>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43">
        <v>0</v>
      </c>
      <c r="AN230" s="43">
        <v>640319.30819999997</v>
      </c>
      <c r="AO230" s="43">
        <v>67853.452999999994</v>
      </c>
      <c r="AP230" s="43">
        <v>130051.49233032</v>
      </c>
      <c r="AQ230" s="5">
        <f t="shared" si="95"/>
        <v>4</v>
      </c>
      <c r="AS230" s="36" t="e">
        <f t="shared" si="99"/>
        <v>#REF!</v>
      </c>
      <c r="AT230" s="36">
        <f t="shared" si="100"/>
        <v>31</v>
      </c>
      <c r="AU230" s="37" t="s">
        <v>334</v>
      </c>
      <c r="AV230" s="36" t="s">
        <v>336</v>
      </c>
      <c r="AW230" s="36"/>
      <c r="AX230" s="45">
        <f t="shared" si="96"/>
        <v>0</v>
      </c>
      <c r="AY230" s="46">
        <v>6785345.2999999998</v>
      </c>
      <c r="AZ230" s="46">
        <v>2779607.97</v>
      </c>
      <c r="BA230" s="46">
        <v>1691349.24</v>
      </c>
      <c r="BB230" s="46">
        <v>796968.26</v>
      </c>
      <c r="BC230" s="46">
        <v>679195.58</v>
      </c>
      <c r="BD230" s="46"/>
      <c r="BE230" s="45"/>
      <c r="BF230" s="45">
        <v>0</v>
      </c>
      <c r="BG230" s="46"/>
      <c r="BH230" s="46"/>
      <c r="BI230" s="46"/>
      <c r="BJ230" s="46"/>
      <c r="BK230" s="46"/>
      <c r="BL230" s="46">
        <v>640319.31000000006</v>
      </c>
      <c r="BM230" s="46">
        <v>67853.45</v>
      </c>
      <c r="BN230" s="46">
        <v>130051.49</v>
      </c>
      <c r="BP230" s="48">
        <f>+AY230-'Приложение 2'!E231</f>
        <v>0</v>
      </c>
    </row>
    <row r="231" spans="1:68" ht="12.75" customHeight="1" x14ac:dyDescent="0.2">
      <c r="A231" s="36">
        <f t="shared" si="97"/>
        <v>218</v>
      </c>
      <c r="B231" s="36">
        <f t="shared" si="98"/>
        <v>32</v>
      </c>
      <c r="C231" s="37" t="s">
        <v>334</v>
      </c>
      <c r="D231" s="36" t="s">
        <v>337</v>
      </c>
      <c r="E231" s="38" t="s">
        <v>67</v>
      </c>
      <c r="F231" s="39" t="s">
        <v>61</v>
      </c>
      <c r="G231" s="39">
        <v>2</v>
      </c>
      <c r="H231" s="39">
        <v>3</v>
      </c>
      <c r="I231" s="38">
        <v>916.31</v>
      </c>
      <c r="J231" s="38">
        <v>870.3</v>
      </c>
      <c r="K231" s="38">
        <v>46.01</v>
      </c>
      <c r="L231" s="40">
        <v>43</v>
      </c>
      <c r="M231" s="41">
        <f t="shared" si="90"/>
        <v>6856912.6600000001</v>
      </c>
      <c r="N231" s="41"/>
      <c r="O231" s="41">
        <v>741153.59</v>
      </c>
      <c r="P231" s="41">
        <v>0</v>
      </c>
      <c r="Q231" s="41">
        <f t="shared" si="91"/>
        <v>629994.00919999997</v>
      </c>
      <c r="R231" s="41">
        <f t="shared" si="105"/>
        <v>4001326.56</v>
      </c>
      <c r="S231" s="41">
        <f t="shared" si="106"/>
        <v>1484438.5008</v>
      </c>
      <c r="T231" s="38">
        <v>6593.97</v>
      </c>
      <c r="U231" s="38">
        <v>7483.18</v>
      </c>
      <c r="V231" s="39">
        <v>2026</v>
      </c>
      <c r="W231" s="43">
        <v>516623.09</v>
      </c>
      <c r="X231" s="43">
        <f t="shared" si="92"/>
        <v>113370.91919999999</v>
      </c>
      <c r="Y231" s="43">
        <f>+(J231*11.55+K231*23.1)*12*30</f>
        <v>4001326.56</v>
      </c>
      <c r="Z231" s="43"/>
      <c r="AA231" s="43">
        <f t="shared" si="94"/>
        <v>6856912.6583596002</v>
      </c>
      <c r="AB231" s="43">
        <v>3188111.87</v>
      </c>
      <c r="AC231" s="43">
        <v>1939917.67</v>
      </c>
      <c r="AD231" s="43">
        <v>914094.36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614090.61939999997</v>
      </c>
      <c r="AO231" s="43">
        <v>68569.126600000003</v>
      </c>
      <c r="AP231" s="43">
        <v>132129.01235959999</v>
      </c>
      <c r="AQ231" s="5">
        <f t="shared" si="95"/>
        <v>3</v>
      </c>
      <c r="AS231" s="36" t="e">
        <f t="shared" si="99"/>
        <v>#REF!</v>
      </c>
      <c r="AT231" s="36">
        <f t="shared" si="100"/>
        <v>32</v>
      </c>
      <c r="AU231" s="37" t="s">
        <v>334</v>
      </c>
      <c r="AV231" s="36" t="s">
        <v>337</v>
      </c>
      <c r="AW231" s="36"/>
      <c r="AX231" s="45">
        <f t="shared" si="96"/>
        <v>0</v>
      </c>
      <c r="AY231" s="46">
        <v>6856912.6600000001</v>
      </c>
      <c r="AZ231" s="46">
        <v>3188111.87</v>
      </c>
      <c r="BA231" s="46">
        <v>1939917.67</v>
      </c>
      <c r="BB231" s="46">
        <v>914094.36</v>
      </c>
      <c r="BC231" s="46"/>
      <c r="BD231" s="46"/>
      <c r="BE231" s="45"/>
      <c r="BF231" s="45">
        <v>0</v>
      </c>
      <c r="BG231" s="46"/>
      <c r="BH231" s="46"/>
      <c r="BI231" s="46"/>
      <c r="BJ231" s="46"/>
      <c r="BK231" s="46"/>
      <c r="BL231" s="46">
        <v>614090.62</v>
      </c>
      <c r="BM231" s="46">
        <v>68569.13</v>
      </c>
      <c r="BN231" s="46">
        <v>132129.01</v>
      </c>
      <c r="BP231" s="48">
        <f>+AY231-'Приложение 2'!E232</f>
        <v>0</v>
      </c>
    </row>
    <row r="232" spans="1:68" ht="12.75" customHeight="1" x14ac:dyDescent="0.2">
      <c r="A232" s="36">
        <f t="shared" si="97"/>
        <v>219</v>
      </c>
      <c r="B232" s="36">
        <f t="shared" si="98"/>
        <v>33</v>
      </c>
      <c r="C232" s="37" t="s">
        <v>334</v>
      </c>
      <c r="D232" s="36" t="s">
        <v>338</v>
      </c>
      <c r="E232" s="38" t="s">
        <v>71</v>
      </c>
      <c r="F232" s="39" t="s">
        <v>61</v>
      </c>
      <c r="G232" s="39">
        <v>2</v>
      </c>
      <c r="H232" s="39">
        <v>3</v>
      </c>
      <c r="I232" s="38">
        <v>1129.3699999999999</v>
      </c>
      <c r="J232" s="38">
        <v>1129.3699999999999</v>
      </c>
      <c r="K232" s="38">
        <v>0</v>
      </c>
      <c r="L232" s="40">
        <v>43</v>
      </c>
      <c r="M232" s="41">
        <f t="shared" si="90"/>
        <v>8451278.9900000002</v>
      </c>
      <c r="N232" s="41"/>
      <c r="O232" s="41">
        <v>960986.03</v>
      </c>
      <c r="P232" s="41">
        <v>0</v>
      </c>
      <c r="Q232" s="41">
        <f t="shared" ref="Q232:Q263" si="107">+W232+X232</f>
        <v>948183.98970000003</v>
      </c>
      <c r="R232" s="41">
        <f t="shared" si="105"/>
        <v>4695920.46</v>
      </c>
      <c r="S232" s="41">
        <f t="shared" si="106"/>
        <v>1846188.5103000002</v>
      </c>
      <c r="T232" s="38">
        <v>6593.97</v>
      </c>
      <c r="U232" s="38">
        <v>7483.18</v>
      </c>
      <c r="V232" s="39">
        <v>2026</v>
      </c>
      <c r="W232" s="43">
        <v>815132.91</v>
      </c>
      <c r="X232" s="43">
        <f t="shared" ref="X232:X268" si="108">+(J232*11.55+K232*23.1)*12*0.85</f>
        <v>133051.0797</v>
      </c>
      <c r="Y232" s="43">
        <f>+(J232*11.55+K232*23.1)*12*30</f>
        <v>4695920.46</v>
      </c>
      <c r="Z232" s="43"/>
      <c r="AA232" s="43">
        <f t="shared" si="94"/>
        <v>8451278.9937721808</v>
      </c>
      <c r="AB232" s="43">
        <v>3929410.25</v>
      </c>
      <c r="AC232" s="43">
        <v>2390986.48</v>
      </c>
      <c r="AD232" s="43">
        <v>1126639.18</v>
      </c>
      <c r="AE232" s="43">
        <v>0</v>
      </c>
      <c r="AF232" s="43">
        <v>0</v>
      </c>
      <c r="AG232" s="43">
        <v>0</v>
      </c>
      <c r="AH232" s="43">
        <v>0</v>
      </c>
      <c r="AI232" s="43">
        <v>0</v>
      </c>
      <c r="AJ232" s="43">
        <v>0</v>
      </c>
      <c r="AK232" s="43">
        <v>0</v>
      </c>
      <c r="AL232" s="43">
        <v>0</v>
      </c>
      <c r="AM232" s="43">
        <v>0</v>
      </c>
      <c r="AN232" s="43">
        <v>756878.70140000002</v>
      </c>
      <c r="AO232" s="43">
        <v>84512.789900000003</v>
      </c>
      <c r="AP232" s="43">
        <v>162851.59247218</v>
      </c>
      <c r="AQ232" s="5">
        <f t="shared" si="95"/>
        <v>3</v>
      </c>
      <c r="AS232" s="36" t="e">
        <f t="shared" si="99"/>
        <v>#REF!</v>
      </c>
      <c r="AT232" s="36">
        <f t="shared" si="100"/>
        <v>33</v>
      </c>
      <c r="AU232" s="37" t="s">
        <v>334</v>
      </c>
      <c r="AV232" s="36" t="s">
        <v>338</v>
      </c>
      <c r="AW232" s="36"/>
      <c r="AX232" s="45">
        <f t="shared" si="96"/>
        <v>0</v>
      </c>
      <c r="AY232" s="46">
        <v>8451278.9900000002</v>
      </c>
      <c r="AZ232" s="46">
        <v>3929410.25</v>
      </c>
      <c r="BA232" s="46">
        <v>2390986.48</v>
      </c>
      <c r="BB232" s="46">
        <v>1126639.18</v>
      </c>
      <c r="BC232" s="46"/>
      <c r="BD232" s="46"/>
      <c r="BE232" s="45"/>
      <c r="BF232" s="45">
        <v>0</v>
      </c>
      <c r="BG232" s="46"/>
      <c r="BH232" s="46"/>
      <c r="BI232" s="46"/>
      <c r="BJ232" s="46"/>
      <c r="BK232" s="46"/>
      <c r="BL232" s="46">
        <v>756878.7</v>
      </c>
      <c r="BM232" s="46">
        <v>84512.79</v>
      </c>
      <c r="BN232" s="46">
        <v>162851.59</v>
      </c>
      <c r="BP232" s="48">
        <f>+AY232-'Приложение 2'!E233</f>
        <v>0</v>
      </c>
    </row>
    <row r="233" spans="1:68" ht="12.75" customHeight="1" x14ac:dyDescent="0.2">
      <c r="A233" s="36">
        <f t="shared" si="97"/>
        <v>220</v>
      </c>
      <c r="B233" s="36">
        <f t="shared" si="98"/>
        <v>34</v>
      </c>
      <c r="C233" s="37" t="s">
        <v>334</v>
      </c>
      <c r="D233" s="36" t="s">
        <v>339</v>
      </c>
      <c r="E233" s="38" t="s">
        <v>137</v>
      </c>
      <c r="F233" s="39" t="s">
        <v>61</v>
      </c>
      <c r="G233" s="39">
        <v>2</v>
      </c>
      <c r="H233" s="39">
        <v>2</v>
      </c>
      <c r="I233" s="38">
        <v>729.53</v>
      </c>
      <c r="J233" s="38">
        <v>570.47</v>
      </c>
      <c r="K233" s="38">
        <v>159.06</v>
      </c>
      <c r="L233" s="40">
        <v>24</v>
      </c>
      <c r="M233" s="41" t="e">
        <f t="shared" si="90"/>
        <v>#REF!</v>
      </c>
      <c r="N233" s="41"/>
      <c r="O233" s="41">
        <v>4691289.6100000003</v>
      </c>
      <c r="P233" s="41">
        <v>0</v>
      </c>
      <c r="Q233" s="41">
        <f t="shared" si="107"/>
        <v>104684.78790000001</v>
      </c>
      <c r="R233" s="41" t="e">
        <f t="shared" si="105"/>
        <v>#REF!</v>
      </c>
      <c r="S233" s="41" t="e">
        <f t="shared" si="106"/>
        <v>#REF!</v>
      </c>
      <c r="T233" s="38">
        <v>17809.68</v>
      </c>
      <c r="U233" s="38">
        <v>20320.07</v>
      </c>
      <c r="V233" s="39">
        <v>2026</v>
      </c>
      <c r="W233" s="43">
        <v>0</v>
      </c>
      <c r="X233" s="43">
        <f t="shared" si="108"/>
        <v>104684.78790000001</v>
      </c>
      <c r="Y233" s="43" t="e">
        <f>+(J233*11.55+K233*23.1)*12*30+[1]Лист1!$BC$40</f>
        <v>#REF!</v>
      </c>
      <c r="Z233" s="43"/>
      <c r="AA233" s="43">
        <f t="shared" si="94"/>
        <v>14824100.664719079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7342719.3300000001</v>
      </c>
      <c r="AK233" s="43">
        <v>0</v>
      </c>
      <c r="AL233" s="43">
        <v>0</v>
      </c>
      <c r="AM233" s="43">
        <v>5649976.21</v>
      </c>
      <c r="AN233" s="43">
        <v>1399040.1810999999</v>
      </c>
      <c r="AO233" s="43">
        <v>148241.0067</v>
      </c>
      <c r="AP233" s="43">
        <v>284123.93691907998</v>
      </c>
      <c r="AQ233" s="5">
        <f t="shared" si="95"/>
        <v>2</v>
      </c>
      <c r="AS233" s="36" t="e">
        <f t="shared" si="99"/>
        <v>#REF!</v>
      </c>
      <c r="AT233" s="36">
        <f t="shared" si="100"/>
        <v>34</v>
      </c>
      <c r="AU233" s="37" t="s">
        <v>334</v>
      </c>
      <c r="AV233" s="36" t="s">
        <v>339</v>
      </c>
      <c r="AW233" s="36"/>
      <c r="AX233" s="45" t="e">
        <f t="shared" si="96"/>
        <v>#REF!</v>
      </c>
      <c r="AY233" s="46">
        <v>14824100.67</v>
      </c>
      <c r="AZ233" s="46"/>
      <c r="BA233" s="46"/>
      <c r="BB233" s="46"/>
      <c r="BC233" s="46"/>
      <c r="BD233" s="46"/>
      <c r="BE233" s="45"/>
      <c r="BF233" s="45">
        <v>0</v>
      </c>
      <c r="BG233" s="46"/>
      <c r="BH233" s="46">
        <v>7342719.3300000001</v>
      </c>
      <c r="BI233" s="46"/>
      <c r="BJ233" s="46"/>
      <c r="BK233" s="46">
        <v>5649976.21</v>
      </c>
      <c r="BL233" s="46">
        <v>1399040.18</v>
      </c>
      <c r="BM233" s="46">
        <v>148241.01</v>
      </c>
      <c r="BN233" s="46">
        <v>284123.94</v>
      </c>
      <c r="BP233" s="48">
        <f>+AY233-'Приложение 2'!E234</f>
        <v>0</v>
      </c>
    </row>
    <row r="234" spans="1:68" ht="12.75" customHeight="1" x14ac:dyDescent="0.2">
      <c r="A234" s="36">
        <f t="shared" si="97"/>
        <v>221</v>
      </c>
      <c r="B234" s="36">
        <f t="shared" si="98"/>
        <v>35</v>
      </c>
      <c r="C234" s="37" t="s">
        <v>334</v>
      </c>
      <c r="D234" s="36" t="s">
        <v>340</v>
      </c>
      <c r="E234" s="38" t="s">
        <v>178</v>
      </c>
      <c r="F234" s="39" t="s">
        <v>61</v>
      </c>
      <c r="G234" s="39">
        <v>2</v>
      </c>
      <c r="H234" s="39">
        <v>2</v>
      </c>
      <c r="I234" s="38">
        <v>730.46</v>
      </c>
      <c r="J234" s="38">
        <v>635.11</v>
      </c>
      <c r="K234" s="38">
        <v>95.35</v>
      </c>
      <c r="L234" s="40">
        <v>28</v>
      </c>
      <c r="M234" s="41" t="e">
        <f t="shared" si="90"/>
        <v>#REF!</v>
      </c>
      <c r="N234" s="41"/>
      <c r="O234" s="41">
        <v>4699669.8099999996</v>
      </c>
      <c r="P234" s="41">
        <v>0</v>
      </c>
      <c r="Q234" s="41">
        <f t="shared" si="107"/>
        <v>97288.676100000012</v>
      </c>
      <c r="R234" s="41" t="e">
        <f t="shared" si="105"/>
        <v>#REF!</v>
      </c>
      <c r="S234" s="41" t="e">
        <f t="shared" si="106"/>
        <v>#REF!</v>
      </c>
      <c r="T234" s="38">
        <v>17809.68</v>
      </c>
      <c r="U234" s="38">
        <v>20320.07</v>
      </c>
      <c r="V234" s="39">
        <v>2026</v>
      </c>
      <c r="W234" s="43">
        <v>0</v>
      </c>
      <c r="X234" s="43">
        <f t="shared" si="108"/>
        <v>97288.676100000012</v>
      </c>
      <c r="Y234" s="43" t="e">
        <f>+(J234*11.55+K234*23.1)*12*30+[1]Лист1!$BC$41</f>
        <v>#REF!</v>
      </c>
      <c r="Z234" s="43"/>
      <c r="AA234" s="43">
        <f t="shared" si="94"/>
        <v>14842998.327130599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>
        <v>0</v>
      </c>
      <c r="AH234" s="43">
        <v>0</v>
      </c>
      <c r="AI234" s="43">
        <v>0</v>
      </c>
      <c r="AJ234" s="43">
        <v>7352079.7800000003</v>
      </c>
      <c r="AK234" s="43">
        <v>0</v>
      </c>
      <c r="AL234" s="43">
        <v>0</v>
      </c>
      <c r="AM234" s="43">
        <v>5657178.7599999998</v>
      </c>
      <c r="AN234" s="43">
        <v>1400823.6677000001</v>
      </c>
      <c r="AO234" s="43">
        <v>148429.98329999999</v>
      </c>
      <c r="AP234" s="43">
        <v>284486.1361306</v>
      </c>
      <c r="AQ234" s="5">
        <f t="shared" si="95"/>
        <v>2</v>
      </c>
      <c r="AS234" s="36" t="e">
        <f t="shared" si="99"/>
        <v>#REF!</v>
      </c>
      <c r="AT234" s="36">
        <f t="shared" si="100"/>
        <v>35</v>
      </c>
      <c r="AU234" s="37" t="s">
        <v>334</v>
      </c>
      <c r="AV234" s="36" t="s">
        <v>340</v>
      </c>
      <c r="AW234" s="36"/>
      <c r="AX234" s="45" t="e">
        <f t="shared" si="96"/>
        <v>#REF!</v>
      </c>
      <c r="AY234" s="46">
        <v>14842998.33</v>
      </c>
      <c r="AZ234" s="46"/>
      <c r="BA234" s="46"/>
      <c r="BB234" s="46"/>
      <c r="BC234" s="46"/>
      <c r="BD234" s="46"/>
      <c r="BE234" s="45"/>
      <c r="BF234" s="45">
        <v>0</v>
      </c>
      <c r="BG234" s="46"/>
      <c r="BH234" s="46">
        <v>7352079.7800000003</v>
      </c>
      <c r="BI234" s="46"/>
      <c r="BJ234" s="46"/>
      <c r="BK234" s="46">
        <v>5657178.7599999998</v>
      </c>
      <c r="BL234" s="46">
        <v>1400823.67</v>
      </c>
      <c r="BM234" s="46">
        <v>148429.98000000001</v>
      </c>
      <c r="BN234" s="46">
        <v>284486.14</v>
      </c>
      <c r="BP234" s="48">
        <f>+AY234-'Приложение 2'!E235</f>
        <v>0</v>
      </c>
    </row>
    <row r="235" spans="1:68" ht="12.75" customHeight="1" x14ac:dyDescent="0.2">
      <c r="A235" s="36">
        <f t="shared" si="97"/>
        <v>222</v>
      </c>
      <c r="B235" s="36">
        <f t="shared" si="98"/>
        <v>36</v>
      </c>
      <c r="C235" s="37" t="s">
        <v>334</v>
      </c>
      <c r="D235" s="36" t="s">
        <v>341</v>
      </c>
      <c r="E235" s="38" t="s">
        <v>141</v>
      </c>
      <c r="F235" s="39" t="s">
        <v>61</v>
      </c>
      <c r="G235" s="39">
        <v>2</v>
      </c>
      <c r="H235" s="39">
        <v>2</v>
      </c>
      <c r="I235" s="38">
        <v>727.83</v>
      </c>
      <c r="J235" s="38">
        <v>603.29999999999995</v>
      </c>
      <c r="K235" s="38">
        <v>124.53</v>
      </c>
      <c r="L235" s="40">
        <v>20</v>
      </c>
      <c r="M235" s="41" t="e">
        <f t="shared" si="90"/>
        <v>#REF!</v>
      </c>
      <c r="N235" s="41"/>
      <c r="O235" s="41">
        <v>4681640.26</v>
      </c>
      <c r="P235" s="41">
        <v>0</v>
      </c>
      <c r="Q235" s="41">
        <f t="shared" si="107"/>
        <v>100416.53159999999</v>
      </c>
      <c r="R235" s="41" t="e">
        <f t="shared" si="105"/>
        <v>#REF!</v>
      </c>
      <c r="S235" s="41" t="e">
        <f t="shared" si="106"/>
        <v>#REF!</v>
      </c>
      <c r="T235" s="38">
        <v>17809.68</v>
      </c>
      <c r="U235" s="38">
        <v>20320.07</v>
      </c>
      <c r="V235" s="39">
        <v>2026</v>
      </c>
      <c r="W235" s="43">
        <v>0</v>
      </c>
      <c r="X235" s="43">
        <f t="shared" si="108"/>
        <v>100416.53159999999</v>
      </c>
      <c r="Y235" s="43" t="e">
        <f>+(J235*11.55+K235*23.1)*12*30+[1]Лист1!$BC$42</f>
        <v>#REF!</v>
      </c>
      <c r="Z235" s="43"/>
      <c r="AA235" s="43">
        <f t="shared" si="94"/>
        <v>14789556.55084382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7325608.8300000001</v>
      </c>
      <c r="AK235" s="43">
        <v>0</v>
      </c>
      <c r="AL235" s="43">
        <v>0</v>
      </c>
      <c r="AM235" s="43">
        <v>5636810.2599999998</v>
      </c>
      <c r="AN235" s="43">
        <v>1395780.0432</v>
      </c>
      <c r="AO235" s="43">
        <v>147895.5655</v>
      </c>
      <c r="AP235" s="43">
        <v>283461.85214382003</v>
      </c>
      <c r="AQ235" s="5">
        <f t="shared" si="95"/>
        <v>2</v>
      </c>
      <c r="AS235" s="36" t="e">
        <f t="shared" si="99"/>
        <v>#REF!</v>
      </c>
      <c r="AT235" s="36">
        <f t="shared" si="100"/>
        <v>36</v>
      </c>
      <c r="AU235" s="37" t="s">
        <v>334</v>
      </c>
      <c r="AV235" s="36" t="s">
        <v>341</v>
      </c>
      <c r="AW235" s="36"/>
      <c r="AX235" s="45" t="e">
        <f t="shared" si="96"/>
        <v>#REF!</v>
      </c>
      <c r="AY235" s="46">
        <v>14789556.550000001</v>
      </c>
      <c r="AZ235" s="46"/>
      <c r="BA235" s="46"/>
      <c r="BB235" s="46"/>
      <c r="BC235" s="46"/>
      <c r="BD235" s="46"/>
      <c r="BE235" s="45"/>
      <c r="BF235" s="45">
        <v>0</v>
      </c>
      <c r="BG235" s="46"/>
      <c r="BH235" s="46">
        <v>7325608.8300000001</v>
      </c>
      <c r="BI235" s="46"/>
      <c r="BJ235" s="46"/>
      <c r="BK235" s="46">
        <v>5636810.2599999998</v>
      </c>
      <c r="BL235" s="46">
        <v>1395780.04</v>
      </c>
      <c r="BM235" s="46">
        <v>147895.57</v>
      </c>
      <c r="BN235" s="46">
        <v>283461.84999999998</v>
      </c>
      <c r="BP235" s="48">
        <f>+AY235-'Приложение 2'!E236</f>
        <v>0</v>
      </c>
    </row>
    <row r="236" spans="1:68" ht="12.75" customHeight="1" x14ac:dyDescent="0.2">
      <c r="A236" s="36">
        <f t="shared" si="97"/>
        <v>223</v>
      </c>
      <c r="B236" s="36">
        <f t="shared" si="98"/>
        <v>37</v>
      </c>
      <c r="C236" s="37" t="s">
        <v>342</v>
      </c>
      <c r="D236" s="36" t="s">
        <v>343</v>
      </c>
      <c r="E236" s="38" t="s">
        <v>110</v>
      </c>
      <c r="F236" s="39" t="s">
        <v>61</v>
      </c>
      <c r="G236" s="39">
        <v>2</v>
      </c>
      <c r="H236" s="39">
        <v>2</v>
      </c>
      <c r="I236" s="38">
        <v>562.19000000000005</v>
      </c>
      <c r="J236" s="38">
        <v>562.19000000000005</v>
      </c>
      <c r="K236" s="38">
        <v>0</v>
      </c>
      <c r="L236" s="40">
        <v>25</v>
      </c>
      <c r="M236" s="41" t="e">
        <f t="shared" si="90"/>
        <v>#REF!</v>
      </c>
      <c r="N236" s="41"/>
      <c r="O236" s="41">
        <v>800664.24</v>
      </c>
      <c r="P236" s="41">
        <v>0</v>
      </c>
      <c r="Q236" s="41">
        <f t="shared" si="107"/>
        <v>66231.603900000016</v>
      </c>
      <c r="R236" s="41" t="e">
        <f t="shared" si="105"/>
        <v>#REF!</v>
      </c>
      <c r="S236" s="41" t="e">
        <f t="shared" si="106"/>
        <v>#REF!</v>
      </c>
      <c r="T236" s="38">
        <v>3964.84</v>
      </c>
      <c r="U236" s="38">
        <v>4586.3500000000004</v>
      </c>
      <c r="V236" s="39">
        <v>2026</v>
      </c>
      <c r="W236" s="43">
        <v>0</v>
      </c>
      <c r="X236" s="43">
        <f t="shared" si="108"/>
        <v>66231.603900000016</v>
      </c>
      <c r="Y236" s="43" t="e">
        <f>+(J236*11.55+K236*23.1)*12*30+[3]Лист1!$BC$9</f>
        <v>#REF!</v>
      </c>
      <c r="Z236" s="43"/>
      <c r="AA236" s="43">
        <f t="shared" si="94"/>
        <v>2578400.0918008201</v>
      </c>
      <c r="AB236" s="43">
        <v>0</v>
      </c>
      <c r="AC236" s="43">
        <v>1190211.08</v>
      </c>
      <c r="AD236" s="43">
        <v>560830.62</v>
      </c>
      <c r="AE236" s="43">
        <v>477953.38</v>
      </c>
      <c r="AF236" s="43">
        <v>0</v>
      </c>
      <c r="AG236" s="43">
        <v>0</v>
      </c>
      <c r="AH236" s="43">
        <v>0</v>
      </c>
      <c r="AI236" s="43">
        <v>0</v>
      </c>
      <c r="AJ236" s="43">
        <v>0</v>
      </c>
      <c r="AK236" s="43">
        <v>0</v>
      </c>
      <c r="AL236" s="43">
        <v>0</v>
      </c>
      <c r="AM236" s="43">
        <v>0</v>
      </c>
      <c r="AN236" s="43">
        <v>274877.40269999998</v>
      </c>
      <c r="AO236" s="43">
        <v>25784.001</v>
      </c>
      <c r="AP236" s="43">
        <v>48743.608100819998</v>
      </c>
      <c r="AQ236" s="5">
        <f t="shared" si="95"/>
        <v>3</v>
      </c>
      <c r="AS236" s="36" t="e">
        <f t="shared" si="99"/>
        <v>#REF!</v>
      </c>
      <c r="AT236" s="36">
        <f t="shared" si="100"/>
        <v>37</v>
      </c>
      <c r="AU236" s="37" t="s">
        <v>342</v>
      </c>
      <c r="AV236" s="36" t="s">
        <v>343</v>
      </c>
      <c r="AW236" s="36"/>
      <c r="AX236" s="45" t="e">
        <f t="shared" si="96"/>
        <v>#REF!</v>
      </c>
      <c r="AY236" s="46">
        <v>4789637.0599999996</v>
      </c>
      <c r="AZ236" s="76">
        <v>1956022.07</v>
      </c>
      <c r="BA236" s="46">
        <v>1190211.08</v>
      </c>
      <c r="BB236" s="46">
        <v>560830.62</v>
      </c>
      <c r="BC236" s="46">
        <v>477953.38</v>
      </c>
      <c r="BD236" s="46"/>
      <c r="BE236" s="45"/>
      <c r="BF236" s="76">
        <v>207894.43</v>
      </c>
      <c r="BG236" s="46"/>
      <c r="BH236" s="46"/>
      <c r="BI236" s="46"/>
      <c r="BJ236" s="46"/>
      <c r="BK236" s="46"/>
      <c r="BL236" s="46">
        <v>274877.40000000002</v>
      </c>
      <c r="BM236" s="46">
        <v>25784</v>
      </c>
      <c r="BN236" s="51">
        <v>96064.08</v>
      </c>
      <c r="BP236" s="48">
        <f>+AY236-'Приложение 2'!E237</f>
        <v>0</v>
      </c>
    </row>
    <row r="237" spans="1:68" ht="12.75" customHeight="1" x14ac:dyDescent="0.2">
      <c r="A237" s="36">
        <f t="shared" si="97"/>
        <v>224</v>
      </c>
      <c r="B237" s="36">
        <f t="shared" si="98"/>
        <v>38</v>
      </c>
      <c r="C237" s="37" t="s">
        <v>342</v>
      </c>
      <c r="D237" s="36" t="s">
        <v>344</v>
      </c>
      <c r="E237" s="38" t="s">
        <v>110</v>
      </c>
      <c r="F237" s="39" t="s">
        <v>61</v>
      </c>
      <c r="G237" s="39">
        <v>5</v>
      </c>
      <c r="H237" s="39">
        <v>2</v>
      </c>
      <c r="I237" s="38">
        <v>865.12</v>
      </c>
      <c r="J237" s="38">
        <v>865.12</v>
      </c>
      <c r="K237" s="38">
        <v>0</v>
      </c>
      <c r="L237" s="40">
        <v>28</v>
      </c>
      <c r="M237" s="41" t="e">
        <f t="shared" si="90"/>
        <v>#REF!</v>
      </c>
      <c r="N237" s="41"/>
      <c r="O237" s="41">
        <v>341420.71</v>
      </c>
      <c r="P237" s="41">
        <v>0</v>
      </c>
      <c r="Q237" s="41">
        <f t="shared" si="107"/>
        <v>101919.78720000001</v>
      </c>
      <c r="R237" s="41" t="e">
        <f t="shared" si="105"/>
        <v>#REF!</v>
      </c>
      <c r="S237" s="41" t="e">
        <f t="shared" si="106"/>
        <v>#REF!</v>
      </c>
      <c r="T237" s="38">
        <v>1181.07</v>
      </c>
      <c r="U237" s="38">
        <v>1356.07</v>
      </c>
      <c r="V237" s="39">
        <v>2026</v>
      </c>
      <c r="W237" s="43">
        <v>0</v>
      </c>
      <c r="X237" s="43">
        <f t="shared" si="108"/>
        <v>101919.78720000001</v>
      </c>
      <c r="Y237" s="43" t="e">
        <f>+(J237*11.55+K237*23.1)*12*30+[3]Лист1!$BC$11</f>
        <v>#REF!</v>
      </c>
      <c r="Z237" s="43"/>
      <c r="AA237" s="43">
        <f t="shared" si="94"/>
        <v>1173163.2786308799</v>
      </c>
      <c r="AB237" s="43">
        <v>0</v>
      </c>
      <c r="AC237" s="43">
        <v>0</v>
      </c>
      <c r="AD237" s="43">
        <v>1021771.25</v>
      </c>
      <c r="AE237" s="43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3">
        <v>117316.32799999999</v>
      </c>
      <c r="AO237" s="43">
        <v>11731.632799999999</v>
      </c>
      <c r="AP237" s="43">
        <v>22344.067830880002</v>
      </c>
      <c r="AQ237" s="5">
        <f t="shared" si="95"/>
        <v>1</v>
      </c>
      <c r="AS237" s="36" t="e">
        <f t="shared" si="99"/>
        <v>#REF!</v>
      </c>
      <c r="AT237" s="36">
        <f t="shared" si="100"/>
        <v>38</v>
      </c>
      <c r="AU237" s="37" t="s">
        <v>342</v>
      </c>
      <c r="AV237" s="36" t="s">
        <v>344</v>
      </c>
      <c r="AW237" s="36"/>
      <c r="AX237" s="45" t="e">
        <f t="shared" si="96"/>
        <v>#REF!</v>
      </c>
      <c r="AY237" s="46">
        <v>3908260.23</v>
      </c>
      <c r="AZ237" s="76">
        <v>2560605.41</v>
      </c>
      <c r="BA237" s="46"/>
      <c r="BB237" s="46">
        <v>1021771.25</v>
      </c>
      <c r="BC237" s="46"/>
      <c r="BD237" s="46"/>
      <c r="BE237" s="45"/>
      <c r="BF237" s="76">
        <v>93686.5</v>
      </c>
      <c r="BG237" s="46"/>
      <c r="BH237" s="46"/>
      <c r="BI237" s="46"/>
      <c r="BJ237" s="46"/>
      <c r="BK237" s="46"/>
      <c r="BL237" s="46">
        <v>117316.33</v>
      </c>
      <c r="BM237" s="46">
        <v>11731.63</v>
      </c>
      <c r="BN237" s="51">
        <v>103149.11</v>
      </c>
      <c r="BP237" s="48">
        <f>+AY237-'Приложение 2'!E238</f>
        <v>0</v>
      </c>
    </row>
    <row r="238" spans="1:68" ht="12.75" customHeight="1" x14ac:dyDescent="0.2">
      <c r="A238" s="36">
        <f t="shared" si="97"/>
        <v>225</v>
      </c>
      <c r="B238" s="36">
        <f t="shared" si="98"/>
        <v>39</v>
      </c>
      <c r="C238" s="37" t="s">
        <v>342</v>
      </c>
      <c r="D238" s="36" t="s">
        <v>345</v>
      </c>
      <c r="E238" s="38" t="s">
        <v>79</v>
      </c>
      <c r="F238" s="39" t="s">
        <v>61</v>
      </c>
      <c r="G238" s="39">
        <v>2</v>
      </c>
      <c r="H238" s="39">
        <v>1</v>
      </c>
      <c r="I238" s="38">
        <v>698.48</v>
      </c>
      <c r="J238" s="38">
        <v>698.48</v>
      </c>
      <c r="K238" s="38">
        <v>0</v>
      </c>
      <c r="L238" s="40">
        <v>24</v>
      </c>
      <c r="M238" s="41">
        <f t="shared" si="90"/>
        <v>5932442.0899999989</v>
      </c>
      <c r="N238" s="41"/>
      <c r="O238" s="41">
        <v>854436.56</v>
      </c>
      <c r="P238" s="41">
        <v>0</v>
      </c>
      <c r="Q238" s="41">
        <f t="shared" si="107"/>
        <v>430015.23879999999</v>
      </c>
      <c r="R238" s="41">
        <f t="shared" si="105"/>
        <v>2904279.8400000003</v>
      </c>
      <c r="S238" s="41">
        <f t="shared" si="106"/>
        <v>1743710.4511999986</v>
      </c>
      <c r="T238" s="38">
        <v>7444.14</v>
      </c>
      <c r="U238" s="38">
        <v>8493.36</v>
      </c>
      <c r="V238" s="39">
        <v>2026</v>
      </c>
      <c r="W238" s="43">
        <v>347727.31</v>
      </c>
      <c r="X238" s="43">
        <f t="shared" si="108"/>
        <v>82287.928800000009</v>
      </c>
      <c r="Y238" s="43">
        <f>+(J238*11.55+K238*23.1)*12*30</f>
        <v>2904279.8400000003</v>
      </c>
      <c r="Z238" s="43"/>
      <c r="AA238" s="43">
        <f t="shared" si="94"/>
        <v>5932442.0903754001</v>
      </c>
      <c r="AB238" s="43">
        <v>2430217.2599999998</v>
      </c>
      <c r="AC238" s="43">
        <v>1478750.3</v>
      </c>
      <c r="AD238" s="43">
        <v>696791.08</v>
      </c>
      <c r="AE238" s="43">
        <v>593822.17000000004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0</v>
      </c>
      <c r="AL238" s="43">
        <v>0</v>
      </c>
      <c r="AM238" s="43">
        <v>0</v>
      </c>
      <c r="AN238" s="43">
        <v>559832.55810000002</v>
      </c>
      <c r="AO238" s="43">
        <v>59324.420899999997</v>
      </c>
      <c r="AP238" s="43">
        <v>113704.3013754</v>
      </c>
      <c r="AQ238" s="5">
        <f t="shared" si="95"/>
        <v>4</v>
      </c>
      <c r="AS238" s="36" t="e">
        <f t="shared" si="99"/>
        <v>#REF!</v>
      </c>
      <c r="AT238" s="36">
        <f t="shared" si="100"/>
        <v>39</v>
      </c>
      <c r="AU238" s="37" t="s">
        <v>342</v>
      </c>
      <c r="AV238" s="36" t="s">
        <v>345</v>
      </c>
      <c r="AW238" s="36"/>
      <c r="AX238" s="45">
        <f t="shared" si="96"/>
        <v>0</v>
      </c>
      <c r="AY238" s="46">
        <v>5932442.0899999999</v>
      </c>
      <c r="AZ238" s="46">
        <v>2430217.2599999998</v>
      </c>
      <c r="BA238" s="46">
        <v>1478750.3</v>
      </c>
      <c r="BB238" s="46">
        <v>696791.08</v>
      </c>
      <c r="BC238" s="46">
        <v>593822.17000000004</v>
      </c>
      <c r="BD238" s="46"/>
      <c r="BE238" s="45"/>
      <c r="BF238" s="45">
        <v>0</v>
      </c>
      <c r="BG238" s="46"/>
      <c r="BH238" s="46"/>
      <c r="BI238" s="46"/>
      <c r="BJ238" s="46"/>
      <c r="BK238" s="46"/>
      <c r="BL238" s="46">
        <v>559832.56000000006</v>
      </c>
      <c r="BM238" s="46">
        <v>59324.42</v>
      </c>
      <c r="BN238" s="46">
        <v>113704.3</v>
      </c>
      <c r="BP238" s="48">
        <f>+AY238-'Приложение 2'!E239</f>
        <v>0</v>
      </c>
    </row>
    <row r="239" spans="1:68" ht="12.75" customHeight="1" x14ac:dyDescent="0.2">
      <c r="A239" s="36">
        <f t="shared" si="97"/>
        <v>226</v>
      </c>
      <c r="B239" s="36">
        <f t="shared" si="98"/>
        <v>40</v>
      </c>
      <c r="C239" s="37" t="s">
        <v>342</v>
      </c>
      <c r="D239" s="36" t="s">
        <v>346</v>
      </c>
      <c r="E239" s="38" t="s">
        <v>71</v>
      </c>
      <c r="F239" s="39" t="s">
        <v>61</v>
      </c>
      <c r="G239" s="39">
        <v>3</v>
      </c>
      <c r="H239" s="39">
        <v>2</v>
      </c>
      <c r="I239" s="38">
        <v>948.32</v>
      </c>
      <c r="J239" s="38">
        <v>948.32</v>
      </c>
      <c r="K239" s="38">
        <v>0</v>
      </c>
      <c r="L239" s="40">
        <v>26</v>
      </c>
      <c r="M239" s="41">
        <f t="shared" si="90"/>
        <v>8054423.1500000004</v>
      </c>
      <c r="N239" s="41"/>
      <c r="O239" s="41">
        <v>1066132.8899999999</v>
      </c>
      <c r="P239" s="41">
        <v>0</v>
      </c>
      <c r="Q239" s="41">
        <f t="shared" si="107"/>
        <v>856494.50920000009</v>
      </c>
      <c r="R239" s="41">
        <f t="shared" si="105"/>
        <v>3943114.56</v>
      </c>
      <c r="S239" s="41">
        <f t="shared" si="106"/>
        <v>2188681.1908000004</v>
      </c>
      <c r="T239" s="38">
        <v>7444.14</v>
      </c>
      <c r="U239" s="38">
        <v>8493.36</v>
      </c>
      <c r="V239" s="39">
        <v>2026</v>
      </c>
      <c r="W239" s="43">
        <v>744772.93</v>
      </c>
      <c r="X239" s="43">
        <f t="shared" si="108"/>
        <v>111721.57919999999</v>
      </c>
      <c r="Y239" s="43">
        <f>+(J239*11.55+K239*23.1)*12*30</f>
        <v>3943114.56</v>
      </c>
      <c r="Z239" s="43"/>
      <c r="AA239" s="43">
        <f t="shared" si="94"/>
        <v>8054423.1441392591</v>
      </c>
      <c r="AB239" s="43">
        <v>3299484.07</v>
      </c>
      <c r="AC239" s="43">
        <v>2007685.96</v>
      </c>
      <c r="AD239" s="43">
        <v>946026.96</v>
      </c>
      <c r="AE239" s="43">
        <v>806227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3">
        <v>760079.6176</v>
      </c>
      <c r="AO239" s="43">
        <v>80544.231499999994</v>
      </c>
      <c r="AP239" s="43">
        <v>154375.30503926001</v>
      </c>
      <c r="AQ239" s="5">
        <f t="shared" si="95"/>
        <v>4</v>
      </c>
      <c r="AS239" s="36" t="e">
        <f t="shared" si="99"/>
        <v>#REF!</v>
      </c>
      <c r="AT239" s="36">
        <f t="shared" si="100"/>
        <v>40</v>
      </c>
      <c r="AU239" s="37" t="s">
        <v>342</v>
      </c>
      <c r="AV239" s="36" t="s">
        <v>346</v>
      </c>
      <c r="AW239" s="36"/>
      <c r="AX239" s="45">
        <f t="shared" si="96"/>
        <v>0</v>
      </c>
      <c r="AY239" s="46">
        <v>8054423.1500000004</v>
      </c>
      <c r="AZ239" s="46">
        <v>3299484.07</v>
      </c>
      <c r="BA239" s="46">
        <v>2007685.96</v>
      </c>
      <c r="BB239" s="46">
        <v>946026.96</v>
      </c>
      <c r="BC239" s="46">
        <v>806227</v>
      </c>
      <c r="BD239" s="46"/>
      <c r="BE239" s="45"/>
      <c r="BF239" s="45">
        <v>0</v>
      </c>
      <c r="BG239" s="46"/>
      <c r="BH239" s="46"/>
      <c r="BI239" s="46"/>
      <c r="BJ239" s="46"/>
      <c r="BK239" s="46"/>
      <c r="BL239" s="46">
        <v>760079.62</v>
      </c>
      <c r="BM239" s="46">
        <v>80544.23</v>
      </c>
      <c r="BN239" s="46">
        <v>154375.31</v>
      </c>
      <c r="BP239" s="48">
        <f>+AY239-'Приложение 2'!E240</f>
        <v>0</v>
      </c>
    </row>
    <row r="240" spans="1:68" ht="12.75" customHeight="1" x14ac:dyDescent="0.2">
      <c r="A240" s="36">
        <f t="shared" si="97"/>
        <v>227</v>
      </c>
      <c r="B240" s="36">
        <f t="shared" si="98"/>
        <v>41</v>
      </c>
      <c r="C240" s="37" t="s">
        <v>342</v>
      </c>
      <c r="D240" s="36" t="s">
        <v>347</v>
      </c>
      <c r="E240" s="38" t="s">
        <v>137</v>
      </c>
      <c r="F240" s="39" t="s">
        <v>61</v>
      </c>
      <c r="G240" s="39">
        <v>2</v>
      </c>
      <c r="H240" s="39">
        <v>2</v>
      </c>
      <c r="I240" s="38">
        <v>373.91</v>
      </c>
      <c r="J240" s="38">
        <v>373.91</v>
      </c>
      <c r="K240" s="38">
        <v>0</v>
      </c>
      <c r="L240" s="40">
        <v>11</v>
      </c>
      <c r="M240" s="41">
        <f t="shared" si="90"/>
        <v>3324875.02</v>
      </c>
      <c r="N240" s="41"/>
      <c r="O240" s="41">
        <v>484987.83</v>
      </c>
      <c r="P240" s="41">
        <v>0</v>
      </c>
      <c r="Q240" s="41">
        <f t="shared" si="107"/>
        <v>285471.67709999997</v>
      </c>
      <c r="R240" s="41">
        <f t="shared" si="105"/>
        <v>1554717.7800000003</v>
      </c>
      <c r="S240" s="41">
        <f t="shared" si="106"/>
        <v>999697.73289999971</v>
      </c>
      <c r="T240" s="38">
        <v>7744.68</v>
      </c>
      <c r="U240" s="38">
        <v>8892.18</v>
      </c>
      <c r="V240" s="39">
        <v>2026</v>
      </c>
      <c r="W240" s="43">
        <v>241421.34</v>
      </c>
      <c r="X240" s="43">
        <f t="shared" si="108"/>
        <v>44050.337100000004</v>
      </c>
      <c r="Y240" s="43">
        <f>+(J240*11.55+K240*23.1)*12*30</f>
        <v>1554717.7800000003</v>
      </c>
      <c r="Z240" s="43"/>
      <c r="AA240" s="43">
        <f t="shared" si="94"/>
        <v>3324875.0218309201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>
        <v>0</v>
      </c>
      <c r="AH240" s="43">
        <v>0</v>
      </c>
      <c r="AI240" s="43">
        <v>0</v>
      </c>
      <c r="AJ240" s="43">
        <v>0</v>
      </c>
      <c r="AK240" s="43">
        <v>0</v>
      </c>
      <c r="AL240" s="43">
        <v>0</v>
      </c>
      <c r="AM240" s="43">
        <v>2895813.2</v>
      </c>
      <c r="AN240" s="43">
        <v>332487.50199999998</v>
      </c>
      <c r="AO240" s="43">
        <v>33248.750200000002</v>
      </c>
      <c r="AP240" s="43">
        <v>63325.569630919999</v>
      </c>
      <c r="AQ240" s="5">
        <f t="shared" si="95"/>
        <v>1</v>
      </c>
      <c r="AS240" s="36" t="e">
        <f t="shared" si="99"/>
        <v>#REF!</v>
      </c>
      <c r="AT240" s="36">
        <f t="shared" si="100"/>
        <v>41</v>
      </c>
      <c r="AU240" s="37" t="s">
        <v>342</v>
      </c>
      <c r="AV240" s="36" t="s">
        <v>347</v>
      </c>
      <c r="AW240" s="36"/>
      <c r="AX240" s="45">
        <f t="shared" si="96"/>
        <v>0</v>
      </c>
      <c r="AY240" s="46">
        <v>3324875.02</v>
      </c>
      <c r="AZ240" s="46"/>
      <c r="BA240" s="46"/>
      <c r="BB240" s="46"/>
      <c r="BC240" s="46"/>
      <c r="BD240" s="46"/>
      <c r="BE240" s="45"/>
      <c r="BF240" s="45">
        <v>0</v>
      </c>
      <c r="BG240" s="46"/>
      <c r="BH240" s="46"/>
      <c r="BI240" s="46"/>
      <c r="BJ240" s="46"/>
      <c r="BK240" s="46">
        <v>2895813.2</v>
      </c>
      <c r="BL240" s="46">
        <v>332487.5</v>
      </c>
      <c r="BM240" s="46">
        <v>33248.75</v>
      </c>
      <c r="BN240" s="46">
        <v>63325.57</v>
      </c>
      <c r="BP240" s="48">
        <f>+AY240-'Приложение 2'!E241</f>
        <v>0</v>
      </c>
    </row>
    <row r="241" spans="1:73" ht="12.75" customHeight="1" x14ac:dyDescent="0.2">
      <c r="A241" s="36">
        <f t="shared" si="97"/>
        <v>228</v>
      </c>
      <c r="B241" s="36">
        <f t="shared" si="98"/>
        <v>42</v>
      </c>
      <c r="C241" s="37" t="s">
        <v>348</v>
      </c>
      <c r="D241" s="36" t="s">
        <v>349</v>
      </c>
      <c r="E241" s="38" t="s">
        <v>110</v>
      </c>
      <c r="F241" s="39" t="s">
        <v>61</v>
      </c>
      <c r="G241" s="39">
        <v>2</v>
      </c>
      <c r="H241" s="39">
        <v>2</v>
      </c>
      <c r="I241" s="38">
        <v>892.81</v>
      </c>
      <c r="J241" s="38">
        <v>892.81</v>
      </c>
      <c r="K241" s="38">
        <v>0</v>
      </c>
      <c r="L241" s="40">
        <v>32</v>
      </c>
      <c r="M241" s="41" t="e">
        <f t="shared" si="90"/>
        <v>#REF!</v>
      </c>
      <c r="N241" s="41"/>
      <c r="O241" s="41">
        <v>2383274.41</v>
      </c>
      <c r="P241" s="41">
        <v>0</v>
      </c>
      <c r="Q241" s="41">
        <f t="shared" si="107"/>
        <v>105181.9461</v>
      </c>
      <c r="R241" s="41" t="e">
        <f t="shared" si="105"/>
        <v>#REF!</v>
      </c>
      <c r="S241" s="41" t="e">
        <f t="shared" si="106"/>
        <v>#REF!</v>
      </c>
      <c r="T241" s="38">
        <v>7444.14</v>
      </c>
      <c r="U241" s="38">
        <v>8493.36</v>
      </c>
      <c r="V241" s="39">
        <v>2026</v>
      </c>
      <c r="W241" s="43">
        <v>0</v>
      </c>
      <c r="X241" s="43">
        <f t="shared" si="108"/>
        <v>105181.9461</v>
      </c>
      <c r="Y241" s="43" t="e">
        <f>+(J241*11.55+K241*23.1)*12*30+[1]Лист1!$BC$48</f>
        <v>#REF!</v>
      </c>
      <c r="Z241" s="43"/>
      <c r="AA241" s="43">
        <f t="shared" si="94"/>
        <v>7582956.7471572785</v>
      </c>
      <c r="AB241" s="43">
        <v>3106348.47</v>
      </c>
      <c r="AC241" s="43">
        <v>1890165.87</v>
      </c>
      <c r="AD241" s="43">
        <v>890651.19</v>
      </c>
      <c r="AE241" s="43">
        <v>759034.43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715588.28729999997</v>
      </c>
      <c r="AO241" s="43">
        <v>75829.567500000005</v>
      </c>
      <c r="AP241" s="43">
        <v>145338.93235727999</v>
      </c>
      <c r="AQ241" s="5">
        <f t="shared" si="95"/>
        <v>4</v>
      </c>
      <c r="AS241" s="36" t="e">
        <f t="shared" si="99"/>
        <v>#REF!</v>
      </c>
      <c r="AT241" s="36">
        <f t="shared" si="100"/>
        <v>42</v>
      </c>
      <c r="AU241" s="37" t="s">
        <v>348</v>
      </c>
      <c r="AV241" s="36" t="s">
        <v>349</v>
      </c>
      <c r="AW241" s="36"/>
      <c r="AX241" s="45" t="e">
        <f t="shared" si="96"/>
        <v>#REF!</v>
      </c>
      <c r="AY241" s="46">
        <v>7582956.75</v>
      </c>
      <c r="AZ241" s="46">
        <v>3106348.47</v>
      </c>
      <c r="BA241" s="46">
        <v>1890165.87</v>
      </c>
      <c r="BB241" s="46">
        <v>890651.19</v>
      </c>
      <c r="BC241" s="46">
        <v>759034.43</v>
      </c>
      <c r="BD241" s="46"/>
      <c r="BE241" s="45"/>
      <c r="BF241" s="45">
        <v>0</v>
      </c>
      <c r="BG241" s="46"/>
      <c r="BH241" s="46"/>
      <c r="BI241" s="46"/>
      <c r="BJ241" s="46"/>
      <c r="BK241" s="46"/>
      <c r="BL241" s="46">
        <v>715588.29</v>
      </c>
      <c r="BM241" s="46">
        <v>75829.570000000007</v>
      </c>
      <c r="BN241" s="46">
        <v>145338.93</v>
      </c>
      <c r="BP241" s="48">
        <f>+AY241-'Приложение 2'!E242</f>
        <v>0</v>
      </c>
    </row>
    <row r="242" spans="1:73" ht="12.75" customHeight="1" x14ac:dyDescent="0.2">
      <c r="A242" s="36">
        <f t="shared" si="97"/>
        <v>229</v>
      </c>
      <c r="B242" s="36">
        <f t="shared" si="98"/>
        <v>43</v>
      </c>
      <c r="C242" s="37" t="s">
        <v>348</v>
      </c>
      <c r="D242" s="36" t="s">
        <v>350</v>
      </c>
      <c r="E242" s="38" t="s">
        <v>79</v>
      </c>
      <c r="F242" s="39" t="s">
        <v>61</v>
      </c>
      <c r="G242" s="39">
        <v>2</v>
      </c>
      <c r="H242" s="39">
        <v>2</v>
      </c>
      <c r="I242" s="38">
        <v>1292.52</v>
      </c>
      <c r="J242" s="38">
        <v>1292.52</v>
      </c>
      <c r="K242" s="38">
        <v>0</v>
      </c>
      <c r="L242" s="40">
        <v>12</v>
      </c>
      <c r="M242" s="41">
        <f t="shared" si="90"/>
        <v>14770776.370000001</v>
      </c>
      <c r="N242" s="41"/>
      <c r="O242" s="41">
        <v>661046.46</v>
      </c>
      <c r="P242" s="41">
        <v>0</v>
      </c>
      <c r="Q242" s="41">
        <f t="shared" si="107"/>
        <v>871932.51120000007</v>
      </c>
      <c r="R242" s="41">
        <f t="shared" si="105"/>
        <v>5374298.1600000011</v>
      </c>
      <c r="S242" s="41">
        <f t="shared" si="106"/>
        <v>7863499.2387999995</v>
      </c>
      <c r="T242" s="38">
        <v>10065</v>
      </c>
      <c r="U242" s="38">
        <v>11427.89</v>
      </c>
      <c r="V242" s="39">
        <v>2026</v>
      </c>
      <c r="W242" s="43">
        <v>719660.73</v>
      </c>
      <c r="X242" s="43">
        <f t="shared" si="108"/>
        <v>152271.78120000003</v>
      </c>
      <c r="Y242" s="43">
        <f t="shared" ref="Y242:Y249" si="109">+(J242*11.55+K242*23.1)*12*30</f>
        <v>5374298.1600000011</v>
      </c>
      <c r="Z242" s="43"/>
      <c r="AA242" s="43">
        <f t="shared" si="94"/>
        <v>14770776.3810788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13009213.59</v>
      </c>
      <c r="AK242" s="43">
        <v>0</v>
      </c>
      <c r="AL242" s="43">
        <v>0</v>
      </c>
      <c r="AM242" s="43">
        <v>0</v>
      </c>
      <c r="AN242" s="43">
        <v>1329369.8742</v>
      </c>
      <c r="AO242" s="43">
        <v>147707.76379999999</v>
      </c>
      <c r="AP242" s="43">
        <v>284485.15307880001</v>
      </c>
      <c r="AQ242" s="5">
        <f t="shared" si="95"/>
        <v>1</v>
      </c>
      <c r="AS242" s="36" t="e">
        <f t="shared" si="99"/>
        <v>#REF!</v>
      </c>
      <c r="AT242" s="36">
        <f t="shared" si="100"/>
        <v>43</v>
      </c>
      <c r="AU242" s="37" t="s">
        <v>348</v>
      </c>
      <c r="AV242" s="36" t="s">
        <v>350</v>
      </c>
      <c r="AW242" s="36"/>
      <c r="AX242" s="45">
        <f t="shared" si="96"/>
        <v>0</v>
      </c>
      <c r="AY242" s="46">
        <v>14770776.369999999</v>
      </c>
      <c r="AZ242" s="46"/>
      <c r="BA242" s="46"/>
      <c r="BB242" s="46"/>
      <c r="BC242" s="46"/>
      <c r="BD242" s="46"/>
      <c r="BE242" s="45"/>
      <c r="BF242" s="45">
        <v>0</v>
      </c>
      <c r="BG242" s="46"/>
      <c r="BH242" s="46">
        <v>13009213.59</v>
      </c>
      <c r="BI242" s="46"/>
      <c r="BJ242" s="46"/>
      <c r="BK242" s="46"/>
      <c r="BL242" s="46">
        <v>1329369.8700000001</v>
      </c>
      <c r="BM242" s="46">
        <v>147707.76</v>
      </c>
      <c r="BN242" s="46">
        <v>284485.15000000002</v>
      </c>
      <c r="BP242" s="48">
        <f>+AY242-'Приложение 2'!E243</f>
        <v>0</v>
      </c>
    </row>
    <row r="243" spans="1:73" ht="12.75" customHeight="1" x14ac:dyDescent="0.2">
      <c r="A243" s="36">
        <f t="shared" si="97"/>
        <v>230</v>
      </c>
      <c r="B243" s="36">
        <f t="shared" si="98"/>
        <v>44</v>
      </c>
      <c r="C243" s="37" t="s">
        <v>348</v>
      </c>
      <c r="D243" s="36" t="s">
        <v>351</v>
      </c>
      <c r="E243" s="38" t="s">
        <v>108</v>
      </c>
      <c r="F243" s="39" t="s">
        <v>61</v>
      </c>
      <c r="G243" s="39">
        <v>4</v>
      </c>
      <c r="H243" s="39">
        <v>4</v>
      </c>
      <c r="I243" s="38">
        <v>2547.81</v>
      </c>
      <c r="J243" s="38">
        <v>2475.91</v>
      </c>
      <c r="K243" s="38">
        <v>71.900000000000105</v>
      </c>
      <c r="L243" s="40">
        <v>84</v>
      </c>
      <c r="M243" s="41">
        <f t="shared" si="90"/>
        <v>42682747.57</v>
      </c>
      <c r="N243" s="41"/>
      <c r="O243" s="41">
        <v>2293878.77</v>
      </c>
      <c r="P243" s="41">
        <v>0</v>
      </c>
      <c r="Q243" s="41">
        <f t="shared" si="107"/>
        <v>1853652.5351</v>
      </c>
      <c r="R243" s="41">
        <v>7516000.3842000002</v>
      </c>
      <c r="S243" s="41">
        <v>31019215.8807</v>
      </c>
      <c r="T243" s="38">
        <v>14440.57</v>
      </c>
      <c r="U243" s="38">
        <v>16752.72</v>
      </c>
      <c r="V243" s="39">
        <v>2026</v>
      </c>
      <c r="W243" s="43">
        <v>1545024.5</v>
      </c>
      <c r="X243" s="43">
        <f t="shared" si="108"/>
        <v>308628.03510000004</v>
      </c>
      <c r="Y243" s="43">
        <f t="shared" si="109"/>
        <v>10892754.180000002</v>
      </c>
      <c r="Z243" s="43"/>
      <c r="AA243" s="43">
        <f t="shared" si="94"/>
        <v>42682747.559875898</v>
      </c>
      <c r="AB243" s="43">
        <v>6953697.29</v>
      </c>
      <c r="AC243" s="43">
        <v>2812126.4</v>
      </c>
      <c r="AD243" s="43">
        <v>3009153.66</v>
      </c>
      <c r="AE243" s="43">
        <v>2266662.0499999998</v>
      </c>
      <c r="AF243" s="43">
        <v>2059246.01</v>
      </c>
      <c r="AG243" s="43">
        <v>0</v>
      </c>
      <c r="AH243" s="43">
        <v>0</v>
      </c>
      <c r="AI243" s="43">
        <v>0</v>
      </c>
      <c r="AJ243" s="43">
        <v>12622242.32</v>
      </c>
      <c r="AK243" s="43">
        <v>0</v>
      </c>
      <c r="AL243" s="43">
        <v>0</v>
      </c>
      <c r="AM243" s="43">
        <v>7068705.1299999999</v>
      </c>
      <c r="AN243" s="43">
        <v>4659524.3559999997</v>
      </c>
      <c r="AO243" s="43">
        <v>426827.4755</v>
      </c>
      <c r="AP243" s="43">
        <v>804562.86837589997</v>
      </c>
      <c r="AQ243" s="5">
        <f t="shared" si="95"/>
        <v>7</v>
      </c>
      <c r="AS243" s="36" t="e">
        <f t="shared" si="99"/>
        <v>#REF!</v>
      </c>
      <c r="AT243" s="36">
        <f t="shared" si="100"/>
        <v>44</v>
      </c>
      <c r="AU243" s="37" t="s">
        <v>348</v>
      </c>
      <c r="AV243" s="36" t="s">
        <v>351</v>
      </c>
      <c r="AW243" s="36"/>
      <c r="AX243" s="45">
        <f t="shared" si="96"/>
        <v>0</v>
      </c>
      <c r="AY243" s="46">
        <v>42682747.57</v>
      </c>
      <c r="AZ243" s="46">
        <v>6953697.29</v>
      </c>
      <c r="BA243" s="46">
        <v>2812126.4</v>
      </c>
      <c r="BB243" s="46">
        <v>3009153.66</v>
      </c>
      <c r="BC243" s="46">
        <v>2266662.0499999998</v>
      </c>
      <c r="BD243" s="46">
        <v>2059246.01</v>
      </c>
      <c r="BE243" s="45"/>
      <c r="BF243" s="45">
        <v>0</v>
      </c>
      <c r="BG243" s="46"/>
      <c r="BH243" s="46">
        <v>12622242.32</v>
      </c>
      <c r="BI243" s="46"/>
      <c r="BJ243" s="46"/>
      <c r="BK243" s="46">
        <v>7068705.1299999999</v>
      </c>
      <c r="BL243" s="46">
        <v>4659524.3600000003</v>
      </c>
      <c r="BM243" s="46">
        <v>426827.48</v>
      </c>
      <c r="BN243" s="46">
        <v>804562.87</v>
      </c>
      <c r="BP243" s="48">
        <f>+AY243-'Приложение 2'!E244</f>
        <v>0</v>
      </c>
      <c r="BR243" s="74"/>
      <c r="BT243" s="75"/>
      <c r="BU243" s="75"/>
    </row>
    <row r="244" spans="1:73" ht="12.75" customHeight="1" x14ac:dyDescent="0.2">
      <c r="A244" s="36">
        <f t="shared" si="97"/>
        <v>231</v>
      </c>
      <c r="B244" s="36">
        <f t="shared" si="98"/>
        <v>45</v>
      </c>
      <c r="C244" s="37" t="s">
        <v>348</v>
      </c>
      <c r="D244" s="36" t="s">
        <v>352</v>
      </c>
      <c r="E244" s="38" t="s">
        <v>353</v>
      </c>
      <c r="F244" s="39" t="s">
        <v>61</v>
      </c>
      <c r="G244" s="39">
        <v>5</v>
      </c>
      <c r="H244" s="39">
        <v>3</v>
      </c>
      <c r="I244" s="38">
        <v>2868.61</v>
      </c>
      <c r="J244" s="38">
        <v>2868.61</v>
      </c>
      <c r="K244" s="38">
        <v>0</v>
      </c>
      <c r="L244" s="40">
        <v>89</v>
      </c>
      <c r="M244" s="41">
        <f t="shared" si="90"/>
        <v>16135902.560000001</v>
      </c>
      <c r="N244" s="41"/>
      <c r="O244" s="41">
        <v>170434.99</v>
      </c>
      <c r="P244" s="41">
        <v>0</v>
      </c>
      <c r="Q244" s="41">
        <f t="shared" si="107"/>
        <v>2277202.3141000001</v>
      </c>
      <c r="R244" s="41">
        <v>8230099.4622</v>
      </c>
      <c r="S244" s="41">
        <v>5458165.7937000003</v>
      </c>
      <c r="T244" s="38">
        <v>4954.1499999999996</v>
      </c>
      <c r="U244" s="38">
        <v>5624.99</v>
      </c>
      <c r="V244" s="39">
        <v>2026</v>
      </c>
      <c r="W244" s="43">
        <v>1939251.37</v>
      </c>
      <c r="X244" s="43">
        <f t="shared" si="108"/>
        <v>337950.94410000002</v>
      </c>
      <c r="Y244" s="43">
        <f t="shared" si="109"/>
        <v>11927680.380000001</v>
      </c>
      <c r="Z244" s="43"/>
      <c r="AA244" s="43">
        <f t="shared" si="94"/>
        <v>16135902.559305599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14211534.82</v>
      </c>
      <c r="AK244" s="43">
        <v>0</v>
      </c>
      <c r="AL244" s="43">
        <v>0</v>
      </c>
      <c r="AM244" s="43">
        <v>0</v>
      </c>
      <c r="AN244" s="43">
        <v>1452231.2304</v>
      </c>
      <c r="AO244" s="43">
        <v>161359.02559999999</v>
      </c>
      <c r="AP244" s="43">
        <v>310777.48330560001</v>
      </c>
      <c r="AQ244" s="5">
        <f t="shared" si="95"/>
        <v>1</v>
      </c>
      <c r="AS244" s="36" t="e">
        <f t="shared" si="99"/>
        <v>#REF!</v>
      </c>
      <c r="AT244" s="36">
        <f t="shared" si="100"/>
        <v>45</v>
      </c>
      <c r="AU244" s="37" t="s">
        <v>348</v>
      </c>
      <c r="AV244" s="36" t="s">
        <v>352</v>
      </c>
      <c r="AW244" s="36"/>
      <c r="AX244" s="45">
        <f t="shared" si="96"/>
        <v>0</v>
      </c>
      <c r="AY244" s="46">
        <v>16135902.560000001</v>
      </c>
      <c r="AZ244" s="46"/>
      <c r="BA244" s="46"/>
      <c r="BB244" s="46"/>
      <c r="BC244" s="46"/>
      <c r="BD244" s="46"/>
      <c r="BE244" s="45"/>
      <c r="BF244" s="45">
        <v>0</v>
      </c>
      <c r="BG244" s="46"/>
      <c r="BH244" s="46">
        <v>14211534.82</v>
      </c>
      <c r="BI244" s="46"/>
      <c r="BJ244" s="46"/>
      <c r="BK244" s="46"/>
      <c r="BL244" s="46">
        <v>1452231.23</v>
      </c>
      <c r="BM244" s="46">
        <v>161359.03</v>
      </c>
      <c r="BN244" s="46">
        <v>310777.48</v>
      </c>
      <c r="BP244" s="48">
        <f>+AY244-'Приложение 2'!E245</f>
        <v>0</v>
      </c>
      <c r="BR244" s="74"/>
      <c r="BT244" s="75"/>
      <c r="BU244" s="75"/>
    </row>
    <row r="245" spans="1:73" ht="12.75" customHeight="1" x14ac:dyDescent="0.2">
      <c r="A245" s="36">
        <f t="shared" si="97"/>
        <v>232</v>
      </c>
      <c r="B245" s="36">
        <f t="shared" si="98"/>
        <v>46</v>
      </c>
      <c r="C245" s="37" t="s">
        <v>348</v>
      </c>
      <c r="D245" s="36" t="s">
        <v>354</v>
      </c>
      <c r="E245" s="38" t="s">
        <v>92</v>
      </c>
      <c r="F245" s="39" t="s">
        <v>61</v>
      </c>
      <c r="G245" s="39">
        <v>4</v>
      </c>
      <c r="H245" s="39">
        <v>4</v>
      </c>
      <c r="I245" s="38">
        <v>2616.15</v>
      </c>
      <c r="J245" s="38">
        <v>2466.5500000000002</v>
      </c>
      <c r="K245" s="38">
        <v>149.6</v>
      </c>
      <c r="L245" s="40">
        <v>131</v>
      </c>
      <c r="M245" s="41">
        <f t="shared" si="90"/>
        <v>43827628.439999998</v>
      </c>
      <c r="N245" s="41"/>
      <c r="O245" s="41">
        <v>2371686.0099999998</v>
      </c>
      <c r="P245" s="41">
        <v>0</v>
      </c>
      <c r="Q245" s="41">
        <f t="shared" si="107"/>
        <v>1745669.4875</v>
      </c>
      <c r="R245" s="41">
        <v>7934992.0650000004</v>
      </c>
      <c r="S245" s="41">
        <v>31775280.877500001</v>
      </c>
      <c r="T245" s="38">
        <v>14440.57</v>
      </c>
      <c r="U245" s="38">
        <v>16752.72</v>
      </c>
      <c r="V245" s="39">
        <v>2026</v>
      </c>
      <c r="W245" s="43">
        <v>1419836.48</v>
      </c>
      <c r="X245" s="43">
        <f t="shared" si="108"/>
        <v>325833.00750000007</v>
      </c>
      <c r="Y245" s="43">
        <f t="shared" si="109"/>
        <v>11499988.500000002</v>
      </c>
      <c r="Z245" s="43"/>
      <c r="AA245" s="43">
        <f t="shared" si="94"/>
        <v>43827628.440625511</v>
      </c>
      <c r="AB245" s="43">
        <v>7140216.5599999996</v>
      </c>
      <c r="AC245" s="43">
        <v>2887556.16</v>
      </c>
      <c r="AD245" s="43">
        <v>3089868.29</v>
      </c>
      <c r="AE245" s="43">
        <v>2327460.81</v>
      </c>
      <c r="AF245" s="43">
        <v>2114481.25</v>
      </c>
      <c r="AG245" s="43">
        <v>0</v>
      </c>
      <c r="AH245" s="43">
        <v>0</v>
      </c>
      <c r="AI245" s="43">
        <v>0</v>
      </c>
      <c r="AJ245" s="43">
        <v>12960809.18</v>
      </c>
      <c r="AK245" s="43">
        <v>0</v>
      </c>
      <c r="AL245" s="43">
        <v>0</v>
      </c>
      <c r="AM245" s="43">
        <v>7258309.2699999996</v>
      </c>
      <c r="AN245" s="43">
        <v>4784506.9488000004</v>
      </c>
      <c r="AO245" s="43">
        <v>438276.2844</v>
      </c>
      <c r="AP245" s="43">
        <v>826143.68742552004</v>
      </c>
      <c r="AQ245" s="5">
        <f t="shared" si="95"/>
        <v>7</v>
      </c>
      <c r="AS245" s="36" t="e">
        <f t="shared" si="99"/>
        <v>#REF!</v>
      </c>
      <c r="AT245" s="36">
        <f t="shared" si="100"/>
        <v>46</v>
      </c>
      <c r="AU245" s="37" t="s">
        <v>348</v>
      </c>
      <c r="AV245" s="36" t="s">
        <v>354</v>
      </c>
      <c r="AW245" s="36"/>
      <c r="AX245" s="45">
        <f t="shared" si="96"/>
        <v>0</v>
      </c>
      <c r="AY245" s="46">
        <v>43827628.439999998</v>
      </c>
      <c r="AZ245" s="46">
        <v>7140216.5599999996</v>
      </c>
      <c r="BA245" s="46">
        <v>2887556.16</v>
      </c>
      <c r="BB245" s="46">
        <v>3089868.29</v>
      </c>
      <c r="BC245" s="46">
        <v>2327460.81</v>
      </c>
      <c r="BD245" s="46">
        <v>2114481.25</v>
      </c>
      <c r="BE245" s="45"/>
      <c r="BF245" s="45">
        <v>0</v>
      </c>
      <c r="BG245" s="46"/>
      <c r="BH245" s="46">
        <v>12960809.18</v>
      </c>
      <c r="BI245" s="46"/>
      <c r="BJ245" s="46"/>
      <c r="BK245" s="46">
        <v>7258309.2699999996</v>
      </c>
      <c r="BL245" s="46">
        <v>4784506.95</v>
      </c>
      <c r="BM245" s="46">
        <v>438276.28</v>
      </c>
      <c r="BN245" s="46">
        <v>826143.69</v>
      </c>
      <c r="BP245" s="48">
        <f>+AY245-'Приложение 2'!E246</f>
        <v>0</v>
      </c>
      <c r="BR245" s="74"/>
      <c r="BT245" s="75"/>
      <c r="BU245" s="75"/>
    </row>
    <row r="246" spans="1:73" ht="12.75" customHeight="1" x14ac:dyDescent="0.2">
      <c r="A246" s="36">
        <f t="shared" si="97"/>
        <v>233</v>
      </c>
      <c r="B246" s="36">
        <f t="shared" si="98"/>
        <v>47</v>
      </c>
      <c r="C246" s="37" t="s">
        <v>348</v>
      </c>
      <c r="D246" s="36" t="s">
        <v>355</v>
      </c>
      <c r="E246" s="38" t="s">
        <v>96</v>
      </c>
      <c r="F246" s="39" t="s">
        <v>61</v>
      </c>
      <c r="G246" s="39">
        <v>4</v>
      </c>
      <c r="H246" s="39">
        <v>4</v>
      </c>
      <c r="I246" s="38">
        <v>3582.37</v>
      </c>
      <c r="J246" s="38">
        <v>2705.26</v>
      </c>
      <c r="K246" s="38">
        <v>877.11</v>
      </c>
      <c r="L246" s="40">
        <v>119</v>
      </c>
      <c r="M246" s="41">
        <f t="shared" si="90"/>
        <v>75957707.599999994</v>
      </c>
      <c r="N246" s="41"/>
      <c r="O246" s="41">
        <v>3903604.19</v>
      </c>
      <c r="P246" s="41">
        <v>0</v>
      </c>
      <c r="Q246" s="41">
        <f t="shared" si="107"/>
        <v>1725515.7088000001</v>
      </c>
      <c r="R246" s="41">
        <v>12794337.309599999</v>
      </c>
      <c r="S246" s="41">
        <v>57534250.391599998</v>
      </c>
      <c r="T246" s="38">
        <v>18316.740000000002</v>
      </c>
      <c r="U246" s="38">
        <v>21203.200000000001</v>
      </c>
      <c r="V246" s="39">
        <v>2026</v>
      </c>
      <c r="W246" s="43">
        <v>1200144.3700000001</v>
      </c>
      <c r="X246" s="43">
        <f t="shared" si="108"/>
        <v>525371.33880000003</v>
      </c>
      <c r="Y246" s="43">
        <f t="shared" si="109"/>
        <v>18542517.840000004</v>
      </c>
      <c r="Z246" s="43"/>
      <c r="AA246" s="43">
        <f t="shared" si="94"/>
        <v>75957707.602330804</v>
      </c>
      <c r="AB246" s="43">
        <v>9777305.4299999997</v>
      </c>
      <c r="AC246" s="43">
        <v>3954014.32</v>
      </c>
      <c r="AD246" s="43">
        <v>4231046.1900000004</v>
      </c>
      <c r="AE246" s="43">
        <v>3187059.53</v>
      </c>
      <c r="AF246" s="43">
        <v>2895420.43</v>
      </c>
      <c r="AG246" s="43">
        <v>0</v>
      </c>
      <c r="AH246" s="43">
        <v>0</v>
      </c>
      <c r="AI246" s="43">
        <v>0</v>
      </c>
      <c r="AJ246" s="43">
        <v>17747611.57</v>
      </c>
      <c r="AK246" s="43">
        <v>2651193.94</v>
      </c>
      <c r="AL246" s="43">
        <v>11234657.390000001</v>
      </c>
      <c r="AM246" s="43">
        <v>9939013.1899999995</v>
      </c>
      <c r="AN246" s="43">
        <v>8145890.602</v>
      </c>
      <c r="AO246" s="43">
        <v>759577.076</v>
      </c>
      <c r="AP246" s="43">
        <v>1434917.9343308001</v>
      </c>
      <c r="AQ246" s="5">
        <f t="shared" si="95"/>
        <v>9</v>
      </c>
      <c r="AS246" s="36" t="e">
        <f t="shared" si="99"/>
        <v>#REF!</v>
      </c>
      <c r="AT246" s="36">
        <f t="shared" si="100"/>
        <v>47</v>
      </c>
      <c r="AU246" s="37" t="s">
        <v>348</v>
      </c>
      <c r="AV246" s="36" t="s">
        <v>355</v>
      </c>
      <c r="AW246" s="36"/>
      <c r="AX246" s="45">
        <f t="shared" si="96"/>
        <v>0</v>
      </c>
      <c r="AY246" s="46">
        <v>75957707.599999994</v>
      </c>
      <c r="AZ246" s="46">
        <v>9777305.4299999997</v>
      </c>
      <c r="BA246" s="46">
        <v>3954014.32</v>
      </c>
      <c r="BB246" s="46">
        <v>4231046.1900000004</v>
      </c>
      <c r="BC246" s="46">
        <v>3187059.53</v>
      </c>
      <c r="BD246" s="46">
        <v>2895420.43</v>
      </c>
      <c r="BE246" s="45"/>
      <c r="BF246" s="45">
        <v>0</v>
      </c>
      <c r="BG246" s="46"/>
      <c r="BH246" s="46">
        <v>17747611.57</v>
      </c>
      <c r="BI246" s="46">
        <v>2651193.94</v>
      </c>
      <c r="BJ246" s="46">
        <v>11234657.390000001</v>
      </c>
      <c r="BK246" s="46">
        <v>9939013.1899999995</v>
      </c>
      <c r="BL246" s="46">
        <v>8145890.5999999996</v>
      </c>
      <c r="BM246" s="46">
        <v>759577.08</v>
      </c>
      <c r="BN246" s="46">
        <v>1434917.93</v>
      </c>
      <c r="BP246" s="48">
        <f>+AY246-'Приложение 2'!E247</f>
        <v>0</v>
      </c>
      <c r="BR246" s="74"/>
      <c r="BT246" s="75"/>
      <c r="BU246" s="75"/>
    </row>
    <row r="247" spans="1:73" ht="12.75" customHeight="1" x14ac:dyDescent="0.2">
      <c r="A247" s="36">
        <f t="shared" si="97"/>
        <v>234</v>
      </c>
      <c r="B247" s="36">
        <f t="shared" si="98"/>
        <v>48</v>
      </c>
      <c r="C247" s="37" t="s">
        <v>348</v>
      </c>
      <c r="D247" s="36" t="s">
        <v>356</v>
      </c>
      <c r="E247" s="38" t="s">
        <v>71</v>
      </c>
      <c r="F247" s="39" t="s">
        <v>61</v>
      </c>
      <c r="G247" s="39">
        <v>3</v>
      </c>
      <c r="H247" s="39">
        <v>2</v>
      </c>
      <c r="I247" s="38">
        <v>1245.06</v>
      </c>
      <c r="J247" s="38">
        <v>890.12</v>
      </c>
      <c r="K247" s="38">
        <v>354.94</v>
      </c>
      <c r="L247" s="40">
        <v>45</v>
      </c>
      <c r="M247" s="41">
        <f t="shared" si="90"/>
        <v>14228408.720000003</v>
      </c>
      <c r="N247" s="41"/>
      <c r="O247" s="41">
        <v>549233.11</v>
      </c>
      <c r="P247" s="41">
        <v>0</v>
      </c>
      <c r="Q247" s="41">
        <f t="shared" si="107"/>
        <v>498338.43</v>
      </c>
      <c r="R247" s="41">
        <f>IF(Y247&gt;0, Y247, 0)</f>
        <v>6652800</v>
      </c>
      <c r="S247" s="41">
        <f>IF(Y247&gt;0, AY247-O247-P247-Q247-R247, 0)</f>
        <v>6528037.1800000016</v>
      </c>
      <c r="T247" s="38">
        <v>10065</v>
      </c>
      <c r="U247" s="38">
        <v>11427.89</v>
      </c>
      <c r="V247" s="39">
        <v>2026</v>
      </c>
      <c r="W247" s="43">
        <v>309842.43</v>
      </c>
      <c r="X247" s="43">
        <f t="shared" si="108"/>
        <v>188496</v>
      </c>
      <c r="Y247" s="43">
        <f t="shared" si="109"/>
        <v>6652800</v>
      </c>
      <c r="Z247" s="43"/>
      <c r="AA247" s="43">
        <f t="shared" si="94"/>
        <v>14228408.723947201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12531528.699999999</v>
      </c>
      <c r="AK247" s="43">
        <v>0</v>
      </c>
      <c r="AL247" s="43">
        <v>0</v>
      </c>
      <c r="AM247" s="43">
        <v>0</v>
      </c>
      <c r="AN247" s="43">
        <v>1280556.7848</v>
      </c>
      <c r="AO247" s="43">
        <v>142284.08720000001</v>
      </c>
      <c r="AP247" s="43">
        <v>274039.15194720001</v>
      </c>
      <c r="AQ247" s="5">
        <f t="shared" si="95"/>
        <v>1</v>
      </c>
      <c r="AS247" s="36" t="e">
        <f t="shared" si="99"/>
        <v>#REF!</v>
      </c>
      <c r="AT247" s="36">
        <f t="shared" si="100"/>
        <v>48</v>
      </c>
      <c r="AU247" s="37" t="s">
        <v>348</v>
      </c>
      <c r="AV247" s="36" t="s">
        <v>356</v>
      </c>
      <c r="AW247" s="36"/>
      <c r="AX247" s="45">
        <f t="shared" si="96"/>
        <v>0</v>
      </c>
      <c r="AY247" s="46">
        <v>14228408.720000001</v>
      </c>
      <c r="AZ247" s="46"/>
      <c r="BA247" s="46"/>
      <c r="BB247" s="46"/>
      <c r="BC247" s="46"/>
      <c r="BD247" s="46"/>
      <c r="BE247" s="45"/>
      <c r="BF247" s="45">
        <v>0</v>
      </c>
      <c r="BG247" s="46"/>
      <c r="BH247" s="46">
        <v>12531528.699999999</v>
      </c>
      <c r="BI247" s="46"/>
      <c r="BJ247" s="46"/>
      <c r="BK247" s="46"/>
      <c r="BL247" s="46">
        <v>1280556.78</v>
      </c>
      <c r="BM247" s="46">
        <v>142284.09</v>
      </c>
      <c r="BN247" s="46">
        <v>274039.15000000002</v>
      </c>
      <c r="BP247" s="48">
        <f>+AY247-'Приложение 2'!E248</f>
        <v>0</v>
      </c>
    </row>
    <row r="248" spans="1:73" ht="12.75" customHeight="1" x14ac:dyDescent="0.2">
      <c r="A248" s="36">
        <f t="shared" si="97"/>
        <v>235</v>
      </c>
      <c r="B248" s="36">
        <f t="shared" si="98"/>
        <v>49</v>
      </c>
      <c r="C248" s="37" t="s">
        <v>348</v>
      </c>
      <c r="D248" s="36" t="s">
        <v>357</v>
      </c>
      <c r="E248" s="38" t="s">
        <v>127</v>
      </c>
      <c r="F248" s="39" t="s">
        <v>61</v>
      </c>
      <c r="G248" s="39">
        <v>5</v>
      </c>
      <c r="H248" s="39">
        <v>3</v>
      </c>
      <c r="I248" s="38">
        <v>2889.86</v>
      </c>
      <c r="J248" s="38">
        <v>2889.86</v>
      </c>
      <c r="K248" s="38">
        <v>0</v>
      </c>
      <c r="L248" s="40">
        <v>108</v>
      </c>
      <c r="M248" s="41">
        <f t="shared" si="90"/>
        <v>16255433.6</v>
      </c>
      <c r="N248" s="41"/>
      <c r="O248" s="41">
        <v>184556.96</v>
      </c>
      <c r="P248" s="41">
        <v>0</v>
      </c>
      <c r="Q248" s="41">
        <f t="shared" si="107"/>
        <v>2091442.5466</v>
      </c>
      <c r="R248" s="41">
        <v>8291066.1371999998</v>
      </c>
      <c r="S248" s="41">
        <v>5688367.9561999999</v>
      </c>
      <c r="T248" s="38">
        <v>4954.1499999999996</v>
      </c>
      <c r="U248" s="38">
        <v>5624.99</v>
      </c>
      <c r="V248" s="39">
        <v>2026</v>
      </c>
      <c r="W248" s="43">
        <v>1750988.14</v>
      </c>
      <c r="X248" s="43">
        <f t="shared" si="108"/>
        <v>340454.40659999999</v>
      </c>
      <c r="Y248" s="43">
        <f t="shared" si="109"/>
        <v>12016037.880000001</v>
      </c>
      <c r="Z248" s="43"/>
      <c r="AA248" s="43">
        <f t="shared" si="94"/>
        <v>16255433.601135999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>
        <v>0</v>
      </c>
      <c r="AH248" s="43">
        <v>0</v>
      </c>
      <c r="AI248" s="43">
        <v>0</v>
      </c>
      <c r="AJ248" s="43">
        <v>14316810.59</v>
      </c>
      <c r="AK248" s="43">
        <v>0</v>
      </c>
      <c r="AL248" s="43">
        <v>0</v>
      </c>
      <c r="AM248" s="43">
        <v>0</v>
      </c>
      <c r="AN248" s="43">
        <v>1462989.024</v>
      </c>
      <c r="AO248" s="43">
        <v>162554.33600000001</v>
      </c>
      <c r="AP248" s="43">
        <v>313079.651136</v>
      </c>
      <c r="AQ248" s="5">
        <f t="shared" si="95"/>
        <v>1</v>
      </c>
      <c r="AS248" s="36" t="e">
        <f t="shared" si="99"/>
        <v>#REF!</v>
      </c>
      <c r="AT248" s="36">
        <f t="shared" si="100"/>
        <v>49</v>
      </c>
      <c r="AU248" s="37" t="s">
        <v>348</v>
      </c>
      <c r="AV248" s="36" t="s">
        <v>357</v>
      </c>
      <c r="AW248" s="36"/>
      <c r="AX248" s="45">
        <f t="shared" si="96"/>
        <v>0</v>
      </c>
      <c r="AY248" s="46">
        <v>16255433.6</v>
      </c>
      <c r="AZ248" s="46"/>
      <c r="BA248" s="46"/>
      <c r="BB248" s="46"/>
      <c r="BC248" s="46"/>
      <c r="BD248" s="46"/>
      <c r="BE248" s="45"/>
      <c r="BF248" s="45">
        <v>0</v>
      </c>
      <c r="BG248" s="46"/>
      <c r="BH248" s="46">
        <v>14316810.59</v>
      </c>
      <c r="BI248" s="46"/>
      <c r="BJ248" s="46"/>
      <c r="BK248" s="46"/>
      <c r="BL248" s="46">
        <v>1462989.02</v>
      </c>
      <c r="BM248" s="46">
        <v>162554.34</v>
      </c>
      <c r="BN248" s="46">
        <v>313079.65000000002</v>
      </c>
      <c r="BP248" s="48">
        <f>+AY248-'Приложение 2'!E249</f>
        <v>0</v>
      </c>
      <c r="BR248" s="74"/>
      <c r="BT248" s="75"/>
      <c r="BU248" s="75"/>
    </row>
    <row r="249" spans="1:73" ht="12.75" customHeight="1" x14ac:dyDescent="0.2">
      <c r="A249" s="36">
        <f t="shared" si="97"/>
        <v>236</v>
      </c>
      <c r="B249" s="36">
        <f t="shared" si="98"/>
        <v>50</v>
      </c>
      <c r="C249" s="37" t="s">
        <v>348</v>
      </c>
      <c r="D249" s="36" t="s">
        <v>358</v>
      </c>
      <c r="E249" s="38" t="s">
        <v>71</v>
      </c>
      <c r="F249" s="39" t="s">
        <v>61</v>
      </c>
      <c r="G249" s="39">
        <v>5</v>
      </c>
      <c r="H249" s="39">
        <v>3</v>
      </c>
      <c r="I249" s="38">
        <v>2716.09</v>
      </c>
      <c r="J249" s="38">
        <v>2716.09</v>
      </c>
      <c r="K249" s="38">
        <v>0</v>
      </c>
      <c r="L249" s="40">
        <v>33</v>
      </c>
      <c r="M249" s="41">
        <f t="shared" si="90"/>
        <v>33598685.170000002</v>
      </c>
      <c r="N249" s="41"/>
      <c r="O249" s="41">
        <v>1606445.9</v>
      </c>
      <c r="P249" s="41">
        <v>0</v>
      </c>
      <c r="Q249" s="41">
        <f t="shared" si="107"/>
        <v>1658863.4229000001</v>
      </c>
      <c r="R249" s="41">
        <v>7792516.5318</v>
      </c>
      <c r="S249" s="41">
        <v>22540859.315299999</v>
      </c>
      <c r="T249" s="38">
        <v>10857.91</v>
      </c>
      <c r="U249" s="38">
        <v>12370.24</v>
      </c>
      <c r="V249" s="39">
        <v>2026</v>
      </c>
      <c r="W249" s="43">
        <v>1338880.8600000001</v>
      </c>
      <c r="X249" s="43">
        <f t="shared" si="108"/>
        <v>319982.56290000002</v>
      </c>
      <c r="Y249" s="43">
        <f t="shared" si="109"/>
        <v>11293502.220000001</v>
      </c>
      <c r="Z249" s="43"/>
      <c r="AA249" s="43">
        <f t="shared" si="94"/>
        <v>33598685.164607637</v>
      </c>
      <c r="AB249" s="43">
        <v>7412981.21</v>
      </c>
      <c r="AC249" s="43">
        <v>2997864.2</v>
      </c>
      <c r="AD249" s="43">
        <v>3207904.89</v>
      </c>
      <c r="AE249" s="43">
        <v>2416372.54</v>
      </c>
      <c r="AF249" s="43">
        <v>0</v>
      </c>
      <c r="AG249" s="43">
        <v>0</v>
      </c>
      <c r="AH249" s="43">
        <v>0</v>
      </c>
      <c r="AI249" s="43">
        <v>0</v>
      </c>
      <c r="AJ249" s="43">
        <v>13455927.300000001</v>
      </c>
      <c r="AK249" s="43">
        <v>0</v>
      </c>
      <c r="AL249" s="43">
        <v>0</v>
      </c>
      <c r="AM249" s="43">
        <v>0</v>
      </c>
      <c r="AN249" s="43">
        <v>3126738.6357</v>
      </c>
      <c r="AO249" s="43">
        <v>335986.8517</v>
      </c>
      <c r="AP249" s="43">
        <v>644909.53720764001</v>
      </c>
      <c r="AQ249" s="5">
        <f t="shared" si="95"/>
        <v>5</v>
      </c>
      <c r="AS249" s="36" t="e">
        <f t="shared" si="99"/>
        <v>#REF!</v>
      </c>
      <c r="AT249" s="36">
        <f t="shared" si="100"/>
        <v>50</v>
      </c>
      <c r="AU249" s="37" t="s">
        <v>348</v>
      </c>
      <c r="AV249" s="36" t="s">
        <v>358</v>
      </c>
      <c r="AW249" s="36"/>
      <c r="AX249" s="45">
        <f t="shared" si="96"/>
        <v>0</v>
      </c>
      <c r="AY249" s="46">
        <v>33598685.170000002</v>
      </c>
      <c r="AZ249" s="46">
        <v>7412981.21</v>
      </c>
      <c r="BA249" s="46">
        <v>2997864.2</v>
      </c>
      <c r="BB249" s="46">
        <v>3207904.89</v>
      </c>
      <c r="BC249" s="46">
        <v>2416372.54</v>
      </c>
      <c r="BD249" s="46"/>
      <c r="BE249" s="45"/>
      <c r="BF249" s="45">
        <v>0</v>
      </c>
      <c r="BG249" s="46"/>
      <c r="BH249" s="46">
        <v>13455927.300000001</v>
      </c>
      <c r="BI249" s="46"/>
      <c r="BJ249" s="46"/>
      <c r="BK249" s="46"/>
      <c r="BL249" s="46">
        <v>3126738.64</v>
      </c>
      <c r="BM249" s="46">
        <v>335986.85</v>
      </c>
      <c r="BN249" s="46">
        <v>644909.54</v>
      </c>
      <c r="BP249" s="48">
        <f>+AY249-'Приложение 2'!E250</f>
        <v>0</v>
      </c>
      <c r="BR249" s="74"/>
      <c r="BT249" s="75"/>
      <c r="BU249" s="75"/>
    </row>
    <row r="250" spans="1:73" ht="12.75" customHeight="1" x14ac:dyDescent="0.2">
      <c r="A250" s="36">
        <f t="shared" si="97"/>
        <v>237</v>
      </c>
      <c r="B250" s="36">
        <f t="shared" si="98"/>
        <v>51</v>
      </c>
      <c r="C250" s="37" t="s">
        <v>348</v>
      </c>
      <c r="D250" s="36" t="s">
        <v>359</v>
      </c>
      <c r="E250" s="38" t="s">
        <v>283</v>
      </c>
      <c r="F250" s="39" t="s">
        <v>61</v>
      </c>
      <c r="G250" s="39">
        <v>3</v>
      </c>
      <c r="H250" s="39">
        <v>4</v>
      </c>
      <c r="I250" s="38">
        <v>1829.34</v>
      </c>
      <c r="J250" s="38">
        <v>1829.34</v>
      </c>
      <c r="K250" s="38">
        <v>0</v>
      </c>
      <c r="L250" s="40">
        <v>91</v>
      </c>
      <c r="M250" s="41" t="e">
        <f t="shared" si="90"/>
        <v>#REF!</v>
      </c>
      <c r="N250" s="41"/>
      <c r="O250" s="41">
        <v>1531731.52</v>
      </c>
      <c r="P250" s="41">
        <v>0</v>
      </c>
      <c r="Q250" s="41">
        <f t="shared" si="107"/>
        <v>215514.5454</v>
      </c>
      <c r="R250" s="41" t="e">
        <f>IF(Y250&gt;0, Y250, 0)</f>
        <v>#REF!</v>
      </c>
      <c r="S250" s="41" t="e">
        <f>IF(Y250&gt;0, AY250-O250-P250-Q250-R250, 0)</f>
        <v>#REF!</v>
      </c>
      <c r="T250" s="38">
        <v>9618.2099999999991</v>
      </c>
      <c r="U250" s="38">
        <v>11043.3</v>
      </c>
      <c r="V250" s="39">
        <v>2026</v>
      </c>
      <c r="W250" s="43">
        <v>0</v>
      </c>
      <c r="X250" s="43">
        <f t="shared" si="108"/>
        <v>215514.5454</v>
      </c>
      <c r="Y250" s="43" t="e">
        <f>+(J250*11.55+K250*23.1)*12*30+[1]Лист1!$BC$73</f>
        <v>#REF!</v>
      </c>
      <c r="Z250" s="43"/>
      <c r="AA250" s="43">
        <f t="shared" si="94"/>
        <v>20201950.413899321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>
        <v>0</v>
      </c>
      <c r="AH250" s="43">
        <v>0</v>
      </c>
      <c r="AI250" s="43">
        <v>0</v>
      </c>
      <c r="AJ250" s="43">
        <v>0</v>
      </c>
      <c r="AK250" s="43">
        <v>3427317.09</v>
      </c>
      <c r="AL250" s="43">
        <v>0</v>
      </c>
      <c r="AM250" s="43">
        <v>14167652.43</v>
      </c>
      <c r="AN250" s="43">
        <v>2020195.0419999999</v>
      </c>
      <c r="AO250" s="43">
        <v>202019.5042</v>
      </c>
      <c r="AP250" s="43">
        <v>384766.34769932</v>
      </c>
      <c r="AQ250" s="5">
        <f t="shared" si="95"/>
        <v>2</v>
      </c>
      <c r="AS250" s="36" t="e">
        <f t="shared" si="99"/>
        <v>#REF!</v>
      </c>
      <c r="AT250" s="36">
        <f t="shared" si="100"/>
        <v>51</v>
      </c>
      <c r="AU250" s="37" t="s">
        <v>348</v>
      </c>
      <c r="AV250" s="36" t="s">
        <v>359</v>
      </c>
      <c r="AW250" s="36"/>
      <c r="AX250" s="45" t="e">
        <f t="shared" si="96"/>
        <v>#REF!</v>
      </c>
      <c r="AY250" s="46">
        <v>20201950.41</v>
      </c>
      <c r="AZ250" s="46"/>
      <c r="BA250" s="46"/>
      <c r="BB250" s="46"/>
      <c r="BC250" s="46"/>
      <c r="BD250" s="46"/>
      <c r="BE250" s="45"/>
      <c r="BF250" s="45">
        <v>0</v>
      </c>
      <c r="BG250" s="46"/>
      <c r="BH250" s="46"/>
      <c r="BI250" s="46">
        <v>3427317.09</v>
      </c>
      <c r="BJ250" s="46"/>
      <c r="BK250" s="46">
        <v>14167652.43</v>
      </c>
      <c r="BL250" s="46">
        <v>2020195.04</v>
      </c>
      <c r="BM250" s="46">
        <v>202019.5</v>
      </c>
      <c r="BN250" s="46">
        <v>384766.35</v>
      </c>
      <c r="BP250" s="48">
        <f>+AY250-'Приложение 2'!E251</f>
        <v>0</v>
      </c>
    </row>
    <row r="251" spans="1:73" ht="12.75" customHeight="1" x14ac:dyDescent="0.2">
      <c r="A251" s="36">
        <f t="shared" si="97"/>
        <v>238</v>
      </c>
      <c r="B251" s="36">
        <f t="shared" si="98"/>
        <v>52</v>
      </c>
      <c r="C251" s="37" t="s">
        <v>348</v>
      </c>
      <c r="D251" s="36" t="s">
        <v>360</v>
      </c>
      <c r="E251" s="38" t="s">
        <v>110</v>
      </c>
      <c r="F251" s="39" t="s">
        <v>61</v>
      </c>
      <c r="G251" s="39">
        <v>3</v>
      </c>
      <c r="H251" s="39">
        <v>2</v>
      </c>
      <c r="I251" s="38">
        <v>918.48</v>
      </c>
      <c r="J251" s="38">
        <v>918.48</v>
      </c>
      <c r="K251" s="38">
        <v>0</v>
      </c>
      <c r="L251" s="40">
        <v>40</v>
      </c>
      <c r="M251" s="41">
        <f t="shared" si="90"/>
        <v>26464559.200000003</v>
      </c>
      <c r="N251" s="41"/>
      <c r="O251" s="41">
        <v>7059746.6299999999</v>
      </c>
      <c r="P251" s="41">
        <v>0</v>
      </c>
      <c r="Q251" s="41">
        <f t="shared" si="107"/>
        <v>444660.29879999999</v>
      </c>
      <c r="R251" s="41">
        <f>IF(Y251&gt;0, Y251, 0)</f>
        <v>3819039.8400000003</v>
      </c>
      <c r="S251" s="41">
        <f>IF(Y251&gt;0, AY251-O251-P251-Q251-R251, 0)</f>
        <v>15141112.431200001</v>
      </c>
      <c r="T251" s="38">
        <v>25253.82</v>
      </c>
      <c r="U251" s="38">
        <v>28813.43</v>
      </c>
      <c r="V251" s="39">
        <v>2026</v>
      </c>
      <c r="W251" s="43">
        <v>336454.17</v>
      </c>
      <c r="X251" s="43">
        <f t="shared" si="108"/>
        <v>108206.12880000001</v>
      </c>
      <c r="Y251" s="43">
        <f>+(J251*11.55+K251*23.1)*12*30</f>
        <v>3819039.8400000003</v>
      </c>
      <c r="Z251" s="43"/>
      <c r="AA251" s="43">
        <f t="shared" si="94"/>
        <v>26464559.19552014</v>
      </c>
      <c r="AB251" s="43">
        <v>3195661.94</v>
      </c>
      <c r="AC251" s="43">
        <v>1944511.77</v>
      </c>
      <c r="AD251" s="43">
        <v>916259.12</v>
      </c>
      <c r="AE251" s="43">
        <v>780858.13</v>
      </c>
      <c r="AF251" s="43">
        <v>0</v>
      </c>
      <c r="AG251" s="43">
        <v>0</v>
      </c>
      <c r="AH251" s="43">
        <v>0</v>
      </c>
      <c r="AI251" s="43">
        <v>0</v>
      </c>
      <c r="AJ251" s="43">
        <v>9244501.0500000007</v>
      </c>
      <c r="AK251" s="43">
        <v>0</v>
      </c>
      <c r="AL251" s="43">
        <v>0</v>
      </c>
      <c r="AM251" s="43">
        <v>7113333.4500000002</v>
      </c>
      <c r="AN251" s="43">
        <v>2497557.7280000001</v>
      </c>
      <c r="AO251" s="43">
        <v>264645.5919</v>
      </c>
      <c r="AP251" s="43">
        <v>507230.41562013997</v>
      </c>
      <c r="AQ251" s="5">
        <f t="shared" si="95"/>
        <v>6</v>
      </c>
      <c r="AS251" s="36" t="e">
        <f t="shared" si="99"/>
        <v>#REF!</v>
      </c>
      <c r="AT251" s="36">
        <f t="shared" si="100"/>
        <v>52</v>
      </c>
      <c r="AU251" s="37" t="s">
        <v>348</v>
      </c>
      <c r="AV251" s="36" t="s">
        <v>360</v>
      </c>
      <c r="AW251" s="36"/>
      <c r="AX251" s="45">
        <f t="shared" si="96"/>
        <v>0</v>
      </c>
      <c r="AY251" s="46">
        <v>26464559.199999999</v>
      </c>
      <c r="AZ251" s="46">
        <v>3195661.94</v>
      </c>
      <c r="BA251" s="46">
        <v>1944511.77</v>
      </c>
      <c r="BB251" s="46">
        <v>916259.12</v>
      </c>
      <c r="BC251" s="46">
        <v>780858.13</v>
      </c>
      <c r="BD251" s="46"/>
      <c r="BE251" s="45"/>
      <c r="BF251" s="45">
        <v>0</v>
      </c>
      <c r="BG251" s="46"/>
      <c r="BH251" s="46">
        <v>9244501.0500000007</v>
      </c>
      <c r="BI251" s="46"/>
      <c r="BJ251" s="46"/>
      <c r="BK251" s="46">
        <v>7113333.4500000002</v>
      </c>
      <c r="BL251" s="46">
        <v>2497557.73</v>
      </c>
      <c r="BM251" s="46">
        <v>264645.59000000003</v>
      </c>
      <c r="BN251" s="46">
        <v>507230.42</v>
      </c>
      <c r="BP251" s="48">
        <f>+AY251-'Приложение 2'!E252</f>
        <v>0</v>
      </c>
    </row>
    <row r="252" spans="1:73" ht="12.75" customHeight="1" x14ac:dyDescent="0.2">
      <c r="A252" s="36">
        <f t="shared" si="97"/>
        <v>239</v>
      </c>
      <c r="B252" s="36">
        <f t="shared" si="98"/>
        <v>53</v>
      </c>
      <c r="C252" s="37" t="s">
        <v>348</v>
      </c>
      <c r="D252" s="36" t="s">
        <v>361</v>
      </c>
      <c r="E252" s="38" t="s">
        <v>110</v>
      </c>
      <c r="F252" s="39" t="s">
        <v>61</v>
      </c>
      <c r="G252" s="39">
        <v>3</v>
      </c>
      <c r="H252" s="39">
        <v>2</v>
      </c>
      <c r="I252" s="38">
        <v>913.25</v>
      </c>
      <c r="J252" s="38">
        <v>913.25</v>
      </c>
      <c r="K252" s="38">
        <v>0</v>
      </c>
      <c r="L252" s="40">
        <v>40</v>
      </c>
      <c r="M252" s="41">
        <f t="shared" si="90"/>
        <v>26313864.960000001</v>
      </c>
      <c r="N252" s="41"/>
      <c r="O252" s="41">
        <v>6968655.9199999999</v>
      </c>
      <c r="P252" s="41">
        <v>0</v>
      </c>
      <c r="Q252" s="41">
        <f t="shared" si="107"/>
        <v>412526.29249999998</v>
      </c>
      <c r="R252" s="41">
        <f>IF(Y252&gt;0, Y252, 0)</f>
        <v>3797293.5000000005</v>
      </c>
      <c r="S252" s="41">
        <f>IF(Y252&gt;0, AY252-O252-P252-Q252-R252, 0)</f>
        <v>15135389.247499999</v>
      </c>
      <c r="T252" s="38">
        <v>25253.82</v>
      </c>
      <c r="U252" s="38">
        <v>28813.43</v>
      </c>
      <c r="V252" s="39">
        <v>2026</v>
      </c>
      <c r="W252" s="43">
        <v>304936.31</v>
      </c>
      <c r="X252" s="43">
        <f t="shared" si="108"/>
        <v>107589.98250000001</v>
      </c>
      <c r="Y252" s="43">
        <f>+(J252*11.55+K252*23.1)*12*30</f>
        <v>3797293.5000000005</v>
      </c>
      <c r="Z252" s="43"/>
      <c r="AA252" s="43">
        <f t="shared" si="94"/>
        <v>26313864.95852498</v>
      </c>
      <c r="AB252" s="43">
        <v>3177465.23</v>
      </c>
      <c r="AC252" s="43">
        <v>1933439.35</v>
      </c>
      <c r="AD252" s="43">
        <v>911041.77</v>
      </c>
      <c r="AE252" s="43">
        <v>776411.77</v>
      </c>
      <c r="AF252" s="43">
        <v>0</v>
      </c>
      <c r="AG252" s="43">
        <v>0</v>
      </c>
      <c r="AH252" s="43">
        <v>0</v>
      </c>
      <c r="AI252" s="43">
        <v>0</v>
      </c>
      <c r="AJ252" s="43">
        <v>9191861.0999999996</v>
      </c>
      <c r="AK252" s="43">
        <v>0</v>
      </c>
      <c r="AL252" s="43">
        <v>0</v>
      </c>
      <c r="AM252" s="43">
        <v>7072828.7800000003</v>
      </c>
      <c r="AN252" s="43">
        <v>2483336.1597000002</v>
      </c>
      <c r="AO252" s="43">
        <v>263138.6496</v>
      </c>
      <c r="AP252" s="43">
        <v>504342.14922497998</v>
      </c>
      <c r="AQ252" s="5">
        <f t="shared" si="95"/>
        <v>6</v>
      </c>
      <c r="AS252" s="36" t="e">
        <f t="shared" si="99"/>
        <v>#REF!</v>
      </c>
      <c r="AT252" s="36">
        <f t="shared" si="100"/>
        <v>53</v>
      </c>
      <c r="AU252" s="37" t="s">
        <v>348</v>
      </c>
      <c r="AV252" s="36" t="s">
        <v>361</v>
      </c>
      <c r="AW252" s="36"/>
      <c r="AX252" s="45">
        <f t="shared" si="96"/>
        <v>0</v>
      </c>
      <c r="AY252" s="46">
        <v>26313864.960000001</v>
      </c>
      <c r="AZ252" s="46">
        <v>3177465.23</v>
      </c>
      <c r="BA252" s="46">
        <v>1933439.35</v>
      </c>
      <c r="BB252" s="46">
        <v>911041.77</v>
      </c>
      <c r="BC252" s="46">
        <v>776411.77</v>
      </c>
      <c r="BD252" s="46"/>
      <c r="BE252" s="45"/>
      <c r="BF252" s="45">
        <v>0</v>
      </c>
      <c r="BG252" s="46"/>
      <c r="BH252" s="46">
        <v>9191861.0999999996</v>
      </c>
      <c r="BI252" s="46"/>
      <c r="BJ252" s="46"/>
      <c r="BK252" s="46">
        <v>7072828.7800000003</v>
      </c>
      <c r="BL252" s="46">
        <v>2483336.16</v>
      </c>
      <c r="BM252" s="46">
        <v>263138.65000000002</v>
      </c>
      <c r="BN252" s="46">
        <v>504342.15</v>
      </c>
      <c r="BP252" s="48">
        <f>+AY252-'Приложение 2'!E253</f>
        <v>0</v>
      </c>
    </row>
    <row r="253" spans="1:73" ht="12.75" customHeight="1" x14ac:dyDescent="0.2">
      <c r="A253" s="36">
        <f t="shared" si="97"/>
        <v>240</v>
      </c>
      <c r="B253" s="36">
        <f t="shared" si="98"/>
        <v>54</v>
      </c>
      <c r="C253" s="37" t="s">
        <v>348</v>
      </c>
      <c r="D253" s="36" t="s">
        <v>362</v>
      </c>
      <c r="E253" s="38" t="s">
        <v>363</v>
      </c>
      <c r="F253" s="39" t="s">
        <v>61</v>
      </c>
      <c r="G253" s="39">
        <v>2</v>
      </c>
      <c r="H253" s="39">
        <v>2</v>
      </c>
      <c r="I253" s="38">
        <v>892.17</v>
      </c>
      <c r="J253" s="38">
        <v>637.97</v>
      </c>
      <c r="K253" s="38">
        <v>254.2</v>
      </c>
      <c r="L253" s="40">
        <v>27</v>
      </c>
      <c r="M253" s="41" t="e">
        <f t="shared" si="90"/>
        <v>#REF!</v>
      </c>
      <c r="N253" s="41"/>
      <c r="O253" s="41">
        <v>2485424.79</v>
      </c>
      <c r="P253" s="41">
        <v>0</v>
      </c>
      <c r="Q253" s="41">
        <f t="shared" si="107"/>
        <v>135053.84970000002</v>
      </c>
      <c r="R253" s="41" t="e">
        <f>IF(Y253&gt;0, Y253, 0)</f>
        <v>#REF!</v>
      </c>
      <c r="S253" s="41" t="e">
        <f>IF(Y253&gt;0, AY253-O253-P253-Q253-R253, 0)</f>
        <v>#REF!</v>
      </c>
      <c r="T253" s="38">
        <v>7744.68</v>
      </c>
      <c r="U253" s="38">
        <v>8892.18</v>
      </c>
      <c r="V253" s="39">
        <v>2026</v>
      </c>
      <c r="W253" s="43">
        <v>0</v>
      </c>
      <c r="X253" s="43">
        <f t="shared" si="108"/>
        <v>135053.84970000002</v>
      </c>
      <c r="Y253" s="43" t="e">
        <f>+(J253*11.55+K253*23.1)*12*30+[1]Лист1!$BC$52</f>
        <v>#REF!</v>
      </c>
      <c r="Z253" s="43"/>
      <c r="AA253" s="43">
        <f t="shared" si="94"/>
        <v>7933336.2271365793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6909570.9199999999</v>
      </c>
      <c r="AN253" s="43">
        <v>793333.62300000002</v>
      </c>
      <c r="AO253" s="43">
        <v>79333.362299999993</v>
      </c>
      <c r="AP253" s="43">
        <v>151098.32183658</v>
      </c>
      <c r="AQ253" s="5">
        <f t="shared" si="95"/>
        <v>1</v>
      </c>
      <c r="AS253" s="36" t="e">
        <f t="shared" si="99"/>
        <v>#REF!</v>
      </c>
      <c r="AT253" s="36">
        <f t="shared" si="100"/>
        <v>54</v>
      </c>
      <c r="AU253" s="37" t="s">
        <v>348</v>
      </c>
      <c r="AV253" s="36" t="s">
        <v>362</v>
      </c>
      <c r="AW253" s="36"/>
      <c r="AX253" s="45" t="e">
        <f t="shared" si="96"/>
        <v>#REF!</v>
      </c>
      <c r="AY253" s="46">
        <v>7933336.2199999997</v>
      </c>
      <c r="AZ253" s="46"/>
      <c r="BA253" s="46"/>
      <c r="BB253" s="46"/>
      <c r="BC253" s="46"/>
      <c r="BD253" s="46"/>
      <c r="BE253" s="45"/>
      <c r="BF253" s="45">
        <v>0</v>
      </c>
      <c r="BG253" s="46"/>
      <c r="BH253" s="46"/>
      <c r="BI253" s="46"/>
      <c r="BJ253" s="46"/>
      <c r="BK253" s="46">
        <v>6909570.9199999999</v>
      </c>
      <c r="BL253" s="46">
        <v>793333.62</v>
      </c>
      <c r="BM253" s="46">
        <v>79333.36</v>
      </c>
      <c r="BN253" s="46">
        <v>151098.32</v>
      </c>
      <c r="BP253" s="48">
        <f>+AY253-'Приложение 2'!E254</f>
        <v>0</v>
      </c>
    </row>
    <row r="254" spans="1:73" ht="12.75" customHeight="1" x14ac:dyDescent="0.2">
      <c r="A254" s="36">
        <f t="shared" si="97"/>
        <v>241</v>
      </c>
      <c r="B254" s="36">
        <f t="shared" si="98"/>
        <v>55</v>
      </c>
      <c r="C254" s="37" t="s">
        <v>348</v>
      </c>
      <c r="D254" s="36" t="s">
        <v>364</v>
      </c>
      <c r="E254" s="38" t="s">
        <v>235</v>
      </c>
      <c r="F254" s="39" t="s">
        <v>61</v>
      </c>
      <c r="G254" s="39">
        <v>2</v>
      </c>
      <c r="H254" s="39">
        <v>2</v>
      </c>
      <c r="I254" s="38">
        <v>814.22</v>
      </c>
      <c r="J254" s="38">
        <v>596</v>
      </c>
      <c r="K254" s="38">
        <v>218.22</v>
      </c>
      <c r="L254" s="40">
        <v>18</v>
      </c>
      <c r="M254" s="41" t="e">
        <f t="shared" si="90"/>
        <v>#REF!</v>
      </c>
      <c r="N254" s="41"/>
      <c r="O254" s="41">
        <v>2268787.1800000002</v>
      </c>
      <c r="P254" s="41">
        <v>0</v>
      </c>
      <c r="Q254" s="41">
        <f t="shared" si="107"/>
        <v>121631.7564</v>
      </c>
      <c r="R254" s="41" t="e">
        <f>IF(Y254&gt;0, Y254, 0)</f>
        <v>#REF!</v>
      </c>
      <c r="S254" s="41" t="e">
        <f>IF(Y254&gt;0, AY254-O254-P254-Q254-R254, 0)</f>
        <v>#REF!</v>
      </c>
      <c r="T254" s="38">
        <v>7744.68</v>
      </c>
      <c r="U254" s="38">
        <v>8892.18</v>
      </c>
      <c r="V254" s="39">
        <v>2026</v>
      </c>
      <c r="W254" s="43">
        <v>0</v>
      </c>
      <c r="X254" s="43">
        <f t="shared" si="108"/>
        <v>121631.7564</v>
      </c>
      <c r="Y254" s="43" t="e">
        <f>+(J254*11.55+K254*23.1)*12*30+[1]Лист1!$BC$53</f>
        <v>#REF!</v>
      </c>
      <c r="Z254" s="43"/>
      <c r="AA254" s="43">
        <f t="shared" si="94"/>
        <v>7240190.8019768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43">
        <v>6305873.1399999997</v>
      </c>
      <c r="AN254" s="43">
        <v>724019.08</v>
      </c>
      <c r="AO254" s="43">
        <v>72401.907999999996</v>
      </c>
      <c r="AP254" s="43">
        <v>137896.6739768</v>
      </c>
      <c r="AQ254" s="5">
        <f t="shared" si="95"/>
        <v>1</v>
      </c>
      <c r="AS254" s="36" t="e">
        <f t="shared" si="99"/>
        <v>#REF!</v>
      </c>
      <c r="AT254" s="36">
        <f t="shared" si="100"/>
        <v>55</v>
      </c>
      <c r="AU254" s="37" t="s">
        <v>348</v>
      </c>
      <c r="AV254" s="36" t="s">
        <v>364</v>
      </c>
      <c r="AW254" s="36"/>
      <c r="AX254" s="45" t="e">
        <f t="shared" si="96"/>
        <v>#REF!</v>
      </c>
      <c r="AY254" s="46">
        <v>7240190.7999999998</v>
      </c>
      <c r="AZ254" s="46"/>
      <c r="BA254" s="46"/>
      <c r="BB254" s="46"/>
      <c r="BC254" s="46"/>
      <c r="BD254" s="46"/>
      <c r="BE254" s="45"/>
      <c r="BF254" s="45">
        <v>0</v>
      </c>
      <c r="BG254" s="46"/>
      <c r="BH254" s="46"/>
      <c r="BI254" s="46"/>
      <c r="BJ254" s="46"/>
      <c r="BK254" s="46">
        <v>6305873.1399999997</v>
      </c>
      <c r="BL254" s="46">
        <v>724019.08</v>
      </c>
      <c r="BM254" s="46">
        <v>72401.91</v>
      </c>
      <c r="BN254" s="46">
        <v>137896.67000000001</v>
      </c>
      <c r="BP254" s="48">
        <f>+AY254-'Приложение 2'!E255</f>
        <v>0</v>
      </c>
    </row>
    <row r="255" spans="1:73" ht="12" customHeight="1" x14ac:dyDescent="0.2">
      <c r="A255" s="36">
        <f t="shared" si="97"/>
        <v>242</v>
      </c>
      <c r="B255" s="36">
        <f t="shared" si="98"/>
        <v>56</v>
      </c>
      <c r="C255" s="37" t="s">
        <v>348</v>
      </c>
      <c r="D255" s="36" t="s">
        <v>365</v>
      </c>
      <c r="E255" s="38" t="s">
        <v>326</v>
      </c>
      <c r="F255" s="39" t="s">
        <v>61</v>
      </c>
      <c r="G255" s="39">
        <v>2</v>
      </c>
      <c r="H255" s="39">
        <v>2</v>
      </c>
      <c r="I255" s="38">
        <v>621.87</v>
      </c>
      <c r="J255" s="38">
        <v>621.87</v>
      </c>
      <c r="K255" s="38">
        <v>0</v>
      </c>
      <c r="L255" s="40">
        <v>50</v>
      </c>
      <c r="M255" s="41">
        <f t="shared" si="90"/>
        <v>712283.68</v>
      </c>
      <c r="N255" s="41"/>
      <c r="O255" s="41">
        <v>203665.24</v>
      </c>
      <c r="P255" s="41">
        <v>0</v>
      </c>
      <c r="Q255" s="41">
        <f t="shared" si="107"/>
        <v>73262.504700000005</v>
      </c>
      <c r="R255" s="41">
        <f>+AY255-O255-Q255</f>
        <v>435355.93530000007</v>
      </c>
      <c r="S255" s="41">
        <v>0</v>
      </c>
      <c r="T255" s="38">
        <v>997.58</v>
      </c>
      <c r="U255" s="38">
        <v>1145.3900000000001</v>
      </c>
      <c r="V255" s="39">
        <v>2026</v>
      </c>
      <c r="W255" s="43">
        <v>0</v>
      </c>
      <c r="X255" s="43">
        <f t="shared" si="108"/>
        <v>73262.504700000005</v>
      </c>
      <c r="Y255" s="43" t="e">
        <f>+(J255*11.55+K255*23.1)*12*30+[1]Лист1!$BC$61</f>
        <v>#REF!</v>
      </c>
      <c r="Z255" s="43"/>
      <c r="AA255" s="43">
        <f t="shared" si="94"/>
        <v>712283.67976928002</v>
      </c>
      <c r="AB255" s="43">
        <v>0</v>
      </c>
      <c r="AC255" s="43">
        <v>0</v>
      </c>
      <c r="AD255" s="43">
        <v>620366.31999999995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71228.368000000002</v>
      </c>
      <c r="AO255" s="43">
        <v>7122.8368</v>
      </c>
      <c r="AP255" s="43">
        <v>13566.15496928</v>
      </c>
      <c r="AQ255" s="5">
        <f t="shared" si="95"/>
        <v>1</v>
      </c>
      <c r="AS255" s="36" t="e">
        <f t="shared" si="99"/>
        <v>#REF!</v>
      </c>
      <c r="AT255" s="36">
        <f t="shared" si="100"/>
        <v>56</v>
      </c>
      <c r="AU255" s="37" t="s">
        <v>348</v>
      </c>
      <c r="AV255" s="36" t="s">
        <v>365</v>
      </c>
      <c r="AW255" s="36"/>
      <c r="AX255" s="45">
        <f t="shared" si="96"/>
        <v>0</v>
      </c>
      <c r="AY255" s="46">
        <v>712283.68</v>
      </c>
      <c r="AZ255" s="46"/>
      <c r="BA255" s="46"/>
      <c r="BB255" s="46">
        <v>620366.31999999995</v>
      </c>
      <c r="BC255" s="46"/>
      <c r="BD255" s="46"/>
      <c r="BE255" s="45"/>
      <c r="BF255" s="45">
        <v>0</v>
      </c>
      <c r="BG255" s="46"/>
      <c r="BH255" s="46"/>
      <c r="BI255" s="46"/>
      <c r="BJ255" s="46"/>
      <c r="BK255" s="46"/>
      <c r="BL255" s="46">
        <v>71228.37</v>
      </c>
      <c r="BM255" s="46">
        <v>7122.84</v>
      </c>
      <c r="BN255" s="46">
        <v>13566.15</v>
      </c>
      <c r="BP255" s="48">
        <f>+AY255-'Приложение 2'!E256</f>
        <v>0</v>
      </c>
    </row>
    <row r="256" spans="1:73" ht="12" customHeight="1" x14ac:dyDescent="0.2">
      <c r="A256" s="36">
        <f t="shared" si="97"/>
        <v>243</v>
      </c>
      <c r="B256" s="36">
        <f t="shared" si="98"/>
        <v>57</v>
      </c>
      <c r="C256" s="37" t="s">
        <v>348</v>
      </c>
      <c r="D256" s="36" t="s">
        <v>366</v>
      </c>
      <c r="E256" s="38" t="s">
        <v>144</v>
      </c>
      <c r="F256" s="39" t="s">
        <v>61</v>
      </c>
      <c r="G256" s="39">
        <v>4</v>
      </c>
      <c r="H256" s="39">
        <v>4</v>
      </c>
      <c r="I256" s="38">
        <v>4119.46</v>
      </c>
      <c r="J256" s="38">
        <v>3128.38</v>
      </c>
      <c r="K256" s="38">
        <v>991.08</v>
      </c>
      <c r="L256" s="40">
        <v>124</v>
      </c>
      <c r="M256" s="41">
        <f t="shared" si="90"/>
        <v>28363017.630000003</v>
      </c>
      <c r="N256" s="41"/>
      <c r="O256" s="41">
        <v>8432630.0700000003</v>
      </c>
      <c r="P256" s="41">
        <v>0</v>
      </c>
      <c r="Q256" s="41">
        <f t="shared" si="107"/>
        <v>602072.71739999996</v>
      </c>
      <c r="R256" s="41">
        <v>11280441.0846</v>
      </c>
      <c r="S256" s="41">
        <v>8047873.7580000004</v>
      </c>
      <c r="T256" s="38">
        <v>5822.34</v>
      </c>
      <c r="U256" s="38">
        <v>6885.13</v>
      </c>
      <c r="V256" s="39">
        <v>2026</v>
      </c>
      <c r="W256" s="43">
        <v>0</v>
      </c>
      <c r="X256" s="43">
        <f t="shared" si="108"/>
        <v>602072.71739999996</v>
      </c>
      <c r="Y256" s="43" t="e">
        <f>+(J256*11.55+K256*23.1)*12*30+[1]Лист1!$BC$63</f>
        <v>#REF!</v>
      </c>
      <c r="Z256" s="43"/>
      <c r="AA256" s="43">
        <f t="shared" si="94"/>
        <v>28363017.62620886</v>
      </c>
      <c r="AB256" s="43">
        <v>11243176.619999999</v>
      </c>
      <c r="AC256" s="43">
        <v>4546823.43</v>
      </c>
      <c r="AD256" s="43">
        <v>4865389.53</v>
      </c>
      <c r="AE256" s="43">
        <v>0</v>
      </c>
      <c r="AF256" s="43">
        <v>3329518.91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43">
        <v>0</v>
      </c>
      <c r="AN256" s="43">
        <v>3569977.5888</v>
      </c>
      <c r="AO256" s="43">
        <v>283630.17629999999</v>
      </c>
      <c r="AP256" s="43">
        <v>524501.37110886001</v>
      </c>
      <c r="AQ256" s="5">
        <f t="shared" si="95"/>
        <v>4</v>
      </c>
      <c r="AS256" s="36" t="e">
        <f t="shared" si="99"/>
        <v>#REF!</v>
      </c>
      <c r="AT256" s="36">
        <f t="shared" si="100"/>
        <v>57</v>
      </c>
      <c r="AU256" s="37" t="s">
        <v>348</v>
      </c>
      <c r="AV256" s="36" t="s">
        <v>366</v>
      </c>
      <c r="AW256" s="36"/>
      <c r="AX256" s="45">
        <f t="shared" si="96"/>
        <v>0</v>
      </c>
      <c r="AY256" s="46">
        <v>28363017.629999999</v>
      </c>
      <c r="AZ256" s="46">
        <v>11243176.619999999</v>
      </c>
      <c r="BA256" s="46">
        <v>4546823.43</v>
      </c>
      <c r="BB256" s="46">
        <v>4865389.53</v>
      </c>
      <c r="BC256" s="46"/>
      <c r="BD256" s="46">
        <v>3329518.91</v>
      </c>
      <c r="BE256" s="45"/>
      <c r="BF256" s="45">
        <v>0</v>
      </c>
      <c r="BG256" s="46"/>
      <c r="BH256" s="46"/>
      <c r="BI256" s="46"/>
      <c r="BJ256" s="46"/>
      <c r="BK256" s="46"/>
      <c r="BL256" s="46">
        <v>3569977.59</v>
      </c>
      <c r="BM256" s="46">
        <v>283630.18</v>
      </c>
      <c r="BN256" s="46">
        <v>524501.37</v>
      </c>
      <c r="BP256" s="48">
        <f>+AY256-'Приложение 2'!E257</f>
        <v>0</v>
      </c>
      <c r="BR256" s="74"/>
      <c r="BT256" s="75"/>
      <c r="BU256" s="75"/>
    </row>
    <row r="257" spans="1:73" ht="12" customHeight="1" x14ac:dyDescent="0.2">
      <c r="A257" s="36">
        <f t="shared" si="97"/>
        <v>244</v>
      </c>
      <c r="B257" s="36">
        <f t="shared" si="98"/>
        <v>58</v>
      </c>
      <c r="C257" s="37" t="s">
        <v>348</v>
      </c>
      <c r="D257" s="36" t="s">
        <v>367</v>
      </c>
      <c r="E257" s="38" t="s">
        <v>110</v>
      </c>
      <c r="F257" s="39" t="s">
        <v>61</v>
      </c>
      <c r="G257" s="39">
        <v>3</v>
      </c>
      <c r="H257" s="39">
        <v>2</v>
      </c>
      <c r="I257" s="38">
        <v>1225.2</v>
      </c>
      <c r="J257" s="38">
        <v>861.78</v>
      </c>
      <c r="K257" s="38">
        <v>363.42</v>
      </c>
      <c r="L257" s="40">
        <v>38</v>
      </c>
      <c r="M257" s="41" t="e">
        <f t="shared" si="90"/>
        <v>#REF!</v>
      </c>
      <c r="N257" s="41"/>
      <c r="O257" s="41">
        <v>6729210.7300000004</v>
      </c>
      <c r="P257" s="41">
        <v>0</v>
      </c>
      <c r="Q257" s="41">
        <f t="shared" si="107"/>
        <v>187155.32220000002</v>
      </c>
      <c r="R257" s="41" t="e">
        <f>IF(Y257&gt;0, Y257, 0)</f>
        <v>#REF!</v>
      </c>
      <c r="S257" s="41" t="e">
        <f>IF(Y257&gt;0, AY257-O257-P257-Q257-R257, 0)</f>
        <v>#REF!</v>
      </c>
      <c r="T257" s="38">
        <v>15188.82</v>
      </c>
      <c r="U257" s="38">
        <v>17385.54</v>
      </c>
      <c r="V257" s="39">
        <v>2026</v>
      </c>
      <c r="W257" s="43">
        <v>0</v>
      </c>
      <c r="X257" s="43">
        <f t="shared" si="108"/>
        <v>187155.32220000002</v>
      </c>
      <c r="Y257" s="43" t="e">
        <f>+(J257*11.55+K257*23.1)*12*30+[1]Лист1!$BC$56</f>
        <v>#REF!</v>
      </c>
      <c r="Z257" s="43"/>
      <c r="AA257" s="43">
        <f t="shared" si="94"/>
        <v>21300763.619318038</v>
      </c>
      <c r="AB257" s="43">
        <v>4262830.99</v>
      </c>
      <c r="AC257" s="43">
        <v>2593867.94</v>
      </c>
      <c r="AD257" s="43">
        <v>1222237.47</v>
      </c>
      <c r="AE257" s="43">
        <v>1041620.26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9488781.6199999992</v>
      </c>
      <c r="AN257" s="43">
        <v>2071469.1651999999</v>
      </c>
      <c r="AO257" s="43">
        <v>213007.63620000001</v>
      </c>
      <c r="AP257" s="43">
        <v>406948.53791804001</v>
      </c>
      <c r="AQ257" s="5">
        <f t="shared" si="95"/>
        <v>5</v>
      </c>
      <c r="AS257" s="36" t="e">
        <f t="shared" si="99"/>
        <v>#REF!</v>
      </c>
      <c r="AT257" s="36">
        <f t="shared" si="100"/>
        <v>58</v>
      </c>
      <c r="AU257" s="37" t="s">
        <v>348</v>
      </c>
      <c r="AV257" s="36" t="s">
        <v>367</v>
      </c>
      <c r="AW257" s="36"/>
      <c r="AX257" s="45" t="e">
        <f t="shared" si="96"/>
        <v>#REF!</v>
      </c>
      <c r="AY257" s="46">
        <v>21300763.629999999</v>
      </c>
      <c r="AZ257" s="46">
        <v>4262830.99</v>
      </c>
      <c r="BA257" s="46">
        <v>2593867.94</v>
      </c>
      <c r="BB257" s="46">
        <v>1222237.47</v>
      </c>
      <c r="BC257" s="46">
        <v>1041620.26</v>
      </c>
      <c r="BD257" s="46"/>
      <c r="BE257" s="45"/>
      <c r="BF257" s="45">
        <v>0</v>
      </c>
      <c r="BG257" s="46"/>
      <c r="BH257" s="46"/>
      <c r="BI257" s="46"/>
      <c r="BJ257" s="46"/>
      <c r="BK257" s="46">
        <v>9488781.6199999992</v>
      </c>
      <c r="BL257" s="46">
        <v>2071469.17</v>
      </c>
      <c r="BM257" s="46">
        <v>213007.64</v>
      </c>
      <c r="BN257" s="46">
        <v>406948.54</v>
      </c>
      <c r="BP257" s="48">
        <f>+AY257-'Приложение 2'!E258</f>
        <v>0</v>
      </c>
    </row>
    <row r="258" spans="1:73" ht="12" customHeight="1" x14ac:dyDescent="0.2">
      <c r="A258" s="36">
        <f t="shared" si="97"/>
        <v>245</v>
      </c>
      <c r="B258" s="36">
        <f t="shared" si="98"/>
        <v>59</v>
      </c>
      <c r="C258" s="37" t="s">
        <v>348</v>
      </c>
      <c r="D258" s="36" t="s">
        <v>368</v>
      </c>
      <c r="E258" s="38" t="s">
        <v>69</v>
      </c>
      <c r="F258" s="39" t="s">
        <v>61</v>
      </c>
      <c r="G258" s="39">
        <v>4</v>
      </c>
      <c r="H258" s="39">
        <v>4</v>
      </c>
      <c r="I258" s="38">
        <v>4026.4</v>
      </c>
      <c r="J258" s="38">
        <v>3048.03</v>
      </c>
      <c r="K258" s="38">
        <v>978.37</v>
      </c>
      <c r="L258" s="40">
        <v>135</v>
      </c>
      <c r="M258" s="41">
        <f t="shared" si="90"/>
        <v>17159630.989999998</v>
      </c>
      <c r="N258" s="41"/>
      <c r="O258" s="41">
        <v>3141754.14</v>
      </c>
      <c r="P258" s="41">
        <v>0</v>
      </c>
      <c r="Q258" s="41">
        <f t="shared" si="107"/>
        <v>589611.95369999995</v>
      </c>
      <c r="R258" s="41">
        <f>+AY258-O258-Q258</f>
        <v>13428264.896299997</v>
      </c>
      <c r="S258" s="41">
        <v>0</v>
      </c>
      <c r="T258" s="38">
        <v>3537.53</v>
      </c>
      <c r="U258" s="38">
        <v>4261.78</v>
      </c>
      <c r="V258" s="39">
        <v>2026</v>
      </c>
      <c r="W258" s="43">
        <v>0</v>
      </c>
      <c r="X258" s="43">
        <f t="shared" si="108"/>
        <v>589611.95369999995</v>
      </c>
      <c r="Y258" s="43" t="e">
        <f>+(J258*11.55+K258*23.1)*12*30+[1]Лист1!$BC$65</f>
        <v>#REF!</v>
      </c>
      <c r="Z258" s="43"/>
      <c r="AA258" s="43">
        <f t="shared" si="94"/>
        <v>17159630.990968101</v>
      </c>
      <c r="AB258" s="43">
        <v>10989189.439999999</v>
      </c>
      <c r="AC258" s="43">
        <v>0</v>
      </c>
      <c r="AD258" s="43">
        <v>0</v>
      </c>
      <c r="AE258" s="43">
        <v>0</v>
      </c>
      <c r="AF258" s="43">
        <v>3254303.95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3">
        <v>2433064.9386</v>
      </c>
      <c r="AO258" s="43">
        <v>171596.30989999999</v>
      </c>
      <c r="AP258" s="43">
        <v>311476.35246810003</v>
      </c>
      <c r="AQ258" s="5">
        <f t="shared" si="95"/>
        <v>2</v>
      </c>
      <c r="AS258" s="36" t="e">
        <f t="shared" si="99"/>
        <v>#REF!</v>
      </c>
      <c r="AT258" s="36">
        <f t="shared" si="100"/>
        <v>59</v>
      </c>
      <c r="AU258" s="37" t="s">
        <v>348</v>
      </c>
      <c r="AV258" s="36" t="s">
        <v>368</v>
      </c>
      <c r="AW258" s="36"/>
      <c r="AX258" s="45">
        <f t="shared" si="96"/>
        <v>0</v>
      </c>
      <c r="AY258" s="46">
        <v>17159630.989999998</v>
      </c>
      <c r="AZ258" s="46">
        <v>10989189.439999999</v>
      </c>
      <c r="BA258" s="46"/>
      <c r="BB258" s="46"/>
      <c r="BC258" s="46"/>
      <c r="BD258" s="46">
        <v>3254303.95</v>
      </c>
      <c r="BE258" s="45"/>
      <c r="BF258" s="45">
        <v>0</v>
      </c>
      <c r="BG258" s="46"/>
      <c r="BH258" s="46"/>
      <c r="BI258" s="46"/>
      <c r="BJ258" s="46"/>
      <c r="BK258" s="46"/>
      <c r="BL258" s="46">
        <v>2433064.94</v>
      </c>
      <c r="BM258" s="46">
        <v>171596.31</v>
      </c>
      <c r="BN258" s="46">
        <v>311476.34999999998</v>
      </c>
      <c r="BP258" s="48">
        <f>+AY258-'Приложение 2'!E259</f>
        <v>0</v>
      </c>
    </row>
    <row r="259" spans="1:73" ht="12" customHeight="1" x14ac:dyDescent="0.2">
      <c r="A259" s="36">
        <f t="shared" si="97"/>
        <v>246</v>
      </c>
      <c r="B259" s="36">
        <f t="shared" si="98"/>
        <v>60</v>
      </c>
      <c r="C259" s="37" t="s">
        <v>348</v>
      </c>
      <c r="D259" s="36" t="s">
        <v>369</v>
      </c>
      <c r="E259" s="38" t="s">
        <v>129</v>
      </c>
      <c r="F259" s="39" t="s">
        <v>61</v>
      </c>
      <c r="G259" s="39">
        <v>4</v>
      </c>
      <c r="H259" s="39">
        <v>4</v>
      </c>
      <c r="I259" s="38">
        <v>3576.31</v>
      </c>
      <c r="J259" s="38">
        <v>2733.31</v>
      </c>
      <c r="K259" s="38">
        <v>843</v>
      </c>
      <c r="L259" s="40">
        <v>110</v>
      </c>
      <c r="M259" s="41">
        <f t="shared" si="90"/>
        <v>19773632.580000002</v>
      </c>
      <c r="N259" s="41"/>
      <c r="O259" s="41">
        <v>4761683.97</v>
      </c>
      <c r="P259" s="41">
        <v>0</v>
      </c>
      <c r="Q259" s="41">
        <f t="shared" si="107"/>
        <v>520638.91110000014</v>
      </c>
      <c r="R259" s="41">
        <v>9185426.1903000008</v>
      </c>
      <c r="S259" s="41">
        <v>5305883.5086000003</v>
      </c>
      <c r="T259" s="38">
        <v>4641.2700000000004</v>
      </c>
      <c r="U259" s="38">
        <v>5529.06</v>
      </c>
      <c r="V259" s="39">
        <v>2026</v>
      </c>
      <c r="W259" s="43">
        <v>0</v>
      </c>
      <c r="X259" s="43">
        <f t="shared" si="108"/>
        <v>520638.91110000014</v>
      </c>
      <c r="Y259" s="43" t="e">
        <f>+(J259*11.55+K259*23.1)*12*30+[1]Лист1!$BC$66</f>
        <v>#REF!</v>
      </c>
      <c r="Z259" s="43"/>
      <c r="AA259" s="43">
        <f t="shared" si="94"/>
        <v>19773632.575489942</v>
      </c>
      <c r="AB259" s="43">
        <v>9760765.9700000007</v>
      </c>
      <c r="AC259" s="43">
        <v>3947325.65</v>
      </c>
      <c r="AD259" s="43">
        <v>0</v>
      </c>
      <c r="AE259" s="43">
        <v>0</v>
      </c>
      <c r="AF259" s="43">
        <v>2890522.49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2614304.0671999999</v>
      </c>
      <c r="AO259" s="43">
        <v>197736.32569999999</v>
      </c>
      <c r="AP259" s="43">
        <v>362978.07258993998</v>
      </c>
      <c r="AQ259" s="5">
        <f t="shared" si="95"/>
        <v>3</v>
      </c>
      <c r="AS259" s="36" t="e">
        <f t="shared" si="99"/>
        <v>#REF!</v>
      </c>
      <c r="AT259" s="36">
        <f t="shared" si="100"/>
        <v>60</v>
      </c>
      <c r="AU259" s="37" t="s">
        <v>348</v>
      </c>
      <c r="AV259" s="36" t="s">
        <v>369</v>
      </c>
      <c r="AW259" s="36"/>
      <c r="AX259" s="45">
        <f t="shared" si="96"/>
        <v>0</v>
      </c>
      <c r="AY259" s="46">
        <v>19773632.579999998</v>
      </c>
      <c r="AZ259" s="46">
        <v>9760765.9700000007</v>
      </c>
      <c r="BA259" s="46">
        <v>3947325.65</v>
      </c>
      <c r="BB259" s="46"/>
      <c r="BC259" s="46"/>
      <c r="BD259" s="46">
        <v>2890522.49</v>
      </c>
      <c r="BE259" s="45"/>
      <c r="BF259" s="45">
        <v>0</v>
      </c>
      <c r="BG259" s="46"/>
      <c r="BH259" s="46"/>
      <c r="BI259" s="46"/>
      <c r="BJ259" s="46"/>
      <c r="BK259" s="46"/>
      <c r="BL259" s="46">
        <v>2614304.0699999998</v>
      </c>
      <c r="BM259" s="46">
        <v>197736.33</v>
      </c>
      <c r="BN259" s="46">
        <v>362978.07</v>
      </c>
      <c r="BP259" s="48">
        <f>+AY259-'Приложение 2'!E260</f>
        <v>0</v>
      </c>
      <c r="BR259" s="74"/>
      <c r="BT259" s="75"/>
      <c r="BU259" s="75"/>
    </row>
    <row r="260" spans="1:73" ht="12.75" customHeight="1" x14ac:dyDescent="0.2">
      <c r="A260" s="36">
        <f t="shared" si="97"/>
        <v>247</v>
      </c>
      <c r="B260" s="36">
        <f t="shared" si="98"/>
        <v>61</v>
      </c>
      <c r="C260" s="37" t="s">
        <v>348</v>
      </c>
      <c r="D260" s="36" t="s">
        <v>370</v>
      </c>
      <c r="E260" s="38" t="s">
        <v>92</v>
      </c>
      <c r="F260" s="39" t="s">
        <v>61</v>
      </c>
      <c r="G260" s="39">
        <v>2</v>
      </c>
      <c r="H260" s="39">
        <v>2</v>
      </c>
      <c r="I260" s="38">
        <v>1050</v>
      </c>
      <c r="J260" s="38">
        <v>745.9</v>
      </c>
      <c r="K260" s="38">
        <v>304.10000000000002</v>
      </c>
      <c r="L260" s="40">
        <v>37</v>
      </c>
      <c r="M260" s="41" t="e">
        <f t="shared" si="90"/>
        <v>#REF!</v>
      </c>
      <c r="N260" s="41"/>
      <c r="O260" s="41">
        <v>3646287.32</v>
      </c>
      <c r="P260" s="41">
        <v>0</v>
      </c>
      <c r="Q260" s="41">
        <f t="shared" si="107"/>
        <v>159526.52100000001</v>
      </c>
      <c r="R260" s="41" t="e">
        <f t="shared" ref="R260:R274" si="110">IF(Y260&gt;0, Y260, 0)</f>
        <v>#REF!</v>
      </c>
      <c r="S260" s="41" t="e">
        <f t="shared" ref="S260:S274" si="111">IF(Y260&gt;0, AY260-O260-P260-Q260-R260, 0)</f>
        <v>#REF!</v>
      </c>
      <c r="T260" s="38">
        <v>9592.43</v>
      </c>
      <c r="U260" s="38">
        <v>11047.75</v>
      </c>
      <c r="V260" s="39">
        <v>2026</v>
      </c>
      <c r="W260" s="43">
        <v>0</v>
      </c>
      <c r="X260" s="43">
        <f t="shared" si="108"/>
        <v>159526.52100000001</v>
      </c>
      <c r="Y260" s="43" t="e">
        <f>+(J260*11.55+K260*23.1)*12*30+[1]Лист1!$BC$58</f>
        <v>#REF!</v>
      </c>
      <c r="Z260" s="43"/>
      <c r="AA260" s="43">
        <f t="shared" si="94"/>
        <v>11600137.501487002</v>
      </c>
      <c r="AB260" s="43">
        <v>0</v>
      </c>
      <c r="AC260" s="43">
        <v>0</v>
      </c>
      <c r="AD260" s="43">
        <v>1047461.1</v>
      </c>
      <c r="AE260" s="43">
        <v>892671.62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8131913.7300000004</v>
      </c>
      <c r="AN260" s="43">
        <v>1191834.42</v>
      </c>
      <c r="AO260" s="43">
        <v>116001.375</v>
      </c>
      <c r="AP260" s="43">
        <v>220255.25648700001</v>
      </c>
      <c r="AQ260" s="5">
        <f t="shared" si="95"/>
        <v>3</v>
      </c>
      <c r="AS260" s="36" t="e">
        <f t="shared" si="99"/>
        <v>#REF!</v>
      </c>
      <c r="AT260" s="36">
        <f t="shared" si="100"/>
        <v>61</v>
      </c>
      <c r="AU260" s="37" t="s">
        <v>348</v>
      </c>
      <c r="AV260" s="36" t="s">
        <v>370</v>
      </c>
      <c r="AW260" s="36"/>
      <c r="AX260" s="45" t="e">
        <f t="shared" si="96"/>
        <v>#REF!</v>
      </c>
      <c r="AY260" s="46">
        <v>11600137.51</v>
      </c>
      <c r="AZ260" s="46"/>
      <c r="BA260" s="46"/>
      <c r="BB260" s="46">
        <v>1047461.1</v>
      </c>
      <c r="BC260" s="46">
        <v>892671.62</v>
      </c>
      <c r="BD260" s="46"/>
      <c r="BE260" s="45"/>
      <c r="BF260" s="45">
        <v>0</v>
      </c>
      <c r="BG260" s="46"/>
      <c r="BH260" s="46"/>
      <c r="BI260" s="46"/>
      <c r="BJ260" s="46"/>
      <c r="BK260" s="46">
        <v>8131913.7300000004</v>
      </c>
      <c r="BL260" s="46">
        <v>1191834.42</v>
      </c>
      <c r="BM260" s="46">
        <v>116001.38</v>
      </c>
      <c r="BN260" s="46">
        <v>220255.26</v>
      </c>
      <c r="BP260" s="48">
        <f>+AY260-'Приложение 2'!E261</f>
        <v>0</v>
      </c>
    </row>
    <row r="261" spans="1:73" ht="12" customHeight="1" x14ac:dyDescent="0.2">
      <c r="A261" s="36">
        <f t="shared" si="97"/>
        <v>248</v>
      </c>
      <c r="B261" s="36">
        <f t="shared" si="98"/>
        <v>62</v>
      </c>
      <c r="C261" s="37" t="s">
        <v>348</v>
      </c>
      <c r="D261" s="36" t="s">
        <v>371</v>
      </c>
      <c r="E261" s="38" t="s">
        <v>326</v>
      </c>
      <c r="F261" s="39" t="s">
        <v>61</v>
      </c>
      <c r="G261" s="39">
        <v>2</v>
      </c>
      <c r="H261" s="39">
        <v>2</v>
      </c>
      <c r="I261" s="38">
        <v>693.73</v>
      </c>
      <c r="J261" s="38">
        <v>648.73</v>
      </c>
      <c r="K261" s="38">
        <v>45</v>
      </c>
      <c r="L261" s="40">
        <v>77</v>
      </c>
      <c r="M261" s="41" t="e">
        <f t="shared" si="90"/>
        <v>#REF!</v>
      </c>
      <c r="N261" s="41"/>
      <c r="O261" s="41">
        <v>2191586.46</v>
      </c>
      <c r="P261" s="41">
        <v>0</v>
      </c>
      <c r="Q261" s="41">
        <f t="shared" si="107"/>
        <v>87029.781300000002</v>
      </c>
      <c r="R261" s="41" t="e">
        <f t="shared" si="110"/>
        <v>#REF!</v>
      </c>
      <c r="S261" s="41" t="e">
        <f t="shared" si="111"/>
        <v>#REF!</v>
      </c>
      <c r="T261" s="38">
        <v>8742.26</v>
      </c>
      <c r="U261" s="38">
        <v>10037.57</v>
      </c>
      <c r="V261" s="39">
        <v>2026</v>
      </c>
      <c r="W261" s="43">
        <v>0</v>
      </c>
      <c r="X261" s="43">
        <f t="shared" si="108"/>
        <v>87029.781300000002</v>
      </c>
      <c r="Y261" s="43" t="e">
        <f>+(J261*11.55+K261*23.1)*12*30+[1]Лист1!$BC$59</f>
        <v>#REF!</v>
      </c>
      <c r="Z261" s="43"/>
      <c r="AA261" s="43">
        <f t="shared" si="94"/>
        <v>6963363.4271877808</v>
      </c>
      <c r="AB261" s="43">
        <v>0</v>
      </c>
      <c r="AC261" s="43">
        <v>0</v>
      </c>
      <c r="AD261" s="43">
        <v>692052.56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5372716.6699999999</v>
      </c>
      <c r="AN261" s="43">
        <v>696336.34299999999</v>
      </c>
      <c r="AO261" s="43">
        <v>69633.634300000005</v>
      </c>
      <c r="AP261" s="43">
        <v>132624.21988778</v>
      </c>
      <c r="AQ261" s="5">
        <f t="shared" si="95"/>
        <v>2</v>
      </c>
      <c r="AS261" s="36" t="e">
        <f t="shared" si="99"/>
        <v>#REF!</v>
      </c>
      <c r="AT261" s="36">
        <f t="shared" si="100"/>
        <v>62</v>
      </c>
      <c r="AU261" s="37" t="s">
        <v>348</v>
      </c>
      <c r="AV261" s="36" t="s">
        <v>371</v>
      </c>
      <c r="AW261" s="36"/>
      <c r="AX261" s="45" t="e">
        <f t="shared" si="96"/>
        <v>#REF!</v>
      </c>
      <c r="AY261" s="46">
        <v>6963363.4199999999</v>
      </c>
      <c r="AZ261" s="46"/>
      <c r="BA261" s="46"/>
      <c r="BB261" s="46">
        <v>692052.56</v>
      </c>
      <c r="BC261" s="46"/>
      <c r="BD261" s="46"/>
      <c r="BE261" s="45"/>
      <c r="BF261" s="45">
        <v>0</v>
      </c>
      <c r="BG261" s="46"/>
      <c r="BH261" s="46"/>
      <c r="BI261" s="46"/>
      <c r="BJ261" s="46"/>
      <c r="BK261" s="46">
        <v>5372716.6699999999</v>
      </c>
      <c r="BL261" s="46">
        <v>696336.34</v>
      </c>
      <c r="BM261" s="46">
        <v>69633.63</v>
      </c>
      <c r="BN261" s="46">
        <v>132624.22</v>
      </c>
      <c r="BP261" s="48">
        <f>+AY261-'Приложение 2'!E262</f>
        <v>0</v>
      </c>
    </row>
    <row r="262" spans="1:73" ht="12.75" customHeight="1" x14ac:dyDescent="0.2">
      <c r="A262" s="36">
        <f t="shared" si="97"/>
        <v>249</v>
      </c>
      <c r="B262" s="36">
        <f t="shared" si="98"/>
        <v>63</v>
      </c>
      <c r="C262" s="37" t="s">
        <v>348</v>
      </c>
      <c r="D262" s="36" t="s">
        <v>372</v>
      </c>
      <c r="E262" s="38" t="s">
        <v>69</v>
      </c>
      <c r="F262" s="39" t="s">
        <v>61</v>
      </c>
      <c r="G262" s="39">
        <v>2</v>
      </c>
      <c r="H262" s="39">
        <v>2</v>
      </c>
      <c r="I262" s="38">
        <v>695.29</v>
      </c>
      <c r="J262" s="38">
        <v>695.29</v>
      </c>
      <c r="K262" s="38">
        <v>0</v>
      </c>
      <c r="L262" s="40">
        <v>34</v>
      </c>
      <c r="M262" s="41" t="e">
        <f t="shared" si="90"/>
        <v>#REF!</v>
      </c>
      <c r="N262" s="41"/>
      <c r="O262" s="41">
        <v>4411248.2699999996</v>
      </c>
      <c r="P262" s="41">
        <v>0</v>
      </c>
      <c r="Q262" s="41">
        <f t="shared" si="107"/>
        <v>81912.1149</v>
      </c>
      <c r="R262" s="41" t="e">
        <f t="shared" si="110"/>
        <v>#REF!</v>
      </c>
      <c r="S262" s="41" t="e">
        <f t="shared" si="111"/>
        <v>#REF!</v>
      </c>
      <c r="T262" s="38">
        <v>17809.68</v>
      </c>
      <c r="U262" s="38">
        <v>20320.07</v>
      </c>
      <c r="V262" s="39">
        <v>2026</v>
      </c>
      <c r="W262" s="43">
        <v>0</v>
      </c>
      <c r="X262" s="43">
        <f t="shared" si="108"/>
        <v>81912.1149</v>
      </c>
      <c r="Y262" s="43" t="e">
        <f>+(J262*11.55+K262*23.1)*12*30+[1]Лист1!$BC$60</f>
        <v>#REF!</v>
      </c>
      <c r="Z262" s="43"/>
      <c r="AA262" s="43">
        <f t="shared" si="94"/>
        <v>14128341.466232579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6998093.7400000002</v>
      </c>
      <c r="AK262" s="43">
        <v>0</v>
      </c>
      <c r="AL262" s="43">
        <v>0</v>
      </c>
      <c r="AM262" s="43">
        <v>5384798.3700000001</v>
      </c>
      <c r="AN262" s="43">
        <v>1333377.1706000001</v>
      </c>
      <c r="AO262" s="43">
        <v>141283.41469999999</v>
      </c>
      <c r="AP262" s="43">
        <v>270788.77093258</v>
      </c>
      <c r="AQ262" s="5">
        <f t="shared" si="95"/>
        <v>2</v>
      </c>
      <c r="AS262" s="36" t="e">
        <f t="shared" si="99"/>
        <v>#REF!</v>
      </c>
      <c r="AT262" s="36">
        <f t="shared" si="100"/>
        <v>63</v>
      </c>
      <c r="AU262" s="37" t="s">
        <v>348</v>
      </c>
      <c r="AV262" s="36" t="s">
        <v>372</v>
      </c>
      <c r="AW262" s="36"/>
      <c r="AX262" s="45" t="e">
        <f t="shared" si="96"/>
        <v>#REF!</v>
      </c>
      <c r="AY262" s="46">
        <v>14128341.460000001</v>
      </c>
      <c r="AZ262" s="46"/>
      <c r="BA262" s="46"/>
      <c r="BB262" s="46"/>
      <c r="BC262" s="46"/>
      <c r="BD262" s="46"/>
      <c r="BE262" s="45"/>
      <c r="BF262" s="45">
        <v>0</v>
      </c>
      <c r="BG262" s="46"/>
      <c r="BH262" s="46">
        <v>6998093.7400000002</v>
      </c>
      <c r="BI262" s="46"/>
      <c r="BJ262" s="46"/>
      <c r="BK262" s="46">
        <v>5384798.3700000001</v>
      </c>
      <c r="BL262" s="46">
        <v>1333377.17</v>
      </c>
      <c r="BM262" s="46">
        <v>141283.41</v>
      </c>
      <c r="BN262" s="46">
        <v>270788.77</v>
      </c>
      <c r="BP262" s="48">
        <f>+AY262-'Приложение 2'!E263</f>
        <v>0</v>
      </c>
    </row>
    <row r="263" spans="1:73" ht="12.75" customHeight="1" x14ac:dyDescent="0.2">
      <c r="A263" s="36">
        <f t="shared" si="97"/>
        <v>250</v>
      </c>
      <c r="B263" s="36">
        <f t="shared" si="98"/>
        <v>64</v>
      </c>
      <c r="C263" s="37" t="s">
        <v>348</v>
      </c>
      <c r="D263" s="36" t="s">
        <v>373</v>
      </c>
      <c r="E263" s="38" t="s">
        <v>127</v>
      </c>
      <c r="F263" s="39" t="s">
        <v>61</v>
      </c>
      <c r="G263" s="39">
        <v>3</v>
      </c>
      <c r="H263" s="39">
        <v>1</v>
      </c>
      <c r="I263" s="38">
        <v>910.2</v>
      </c>
      <c r="J263" s="38">
        <v>910.2</v>
      </c>
      <c r="K263" s="38">
        <v>0</v>
      </c>
      <c r="L263" s="40">
        <v>33</v>
      </c>
      <c r="M263" s="41">
        <f t="shared" si="90"/>
        <v>10401665.470000001</v>
      </c>
      <c r="N263" s="41"/>
      <c r="O263" s="41">
        <v>1920534.68</v>
      </c>
      <c r="P263" s="41">
        <v>0</v>
      </c>
      <c r="Q263" s="41">
        <f t="shared" si="107"/>
        <v>719277.75199999998</v>
      </c>
      <c r="R263" s="41">
        <f t="shared" si="110"/>
        <v>3784611.6000000006</v>
      </c>
      <c r="S263" s="41">
        <f t="shared" si="111"/>
        <v>3977241.4380000001</v>
      </c>
      <c r="T263" s="38">
        <v>10065</v>
      </c>
      <c r="U263" s="38">
        <v>11427.89</v>
      </c>
      <c r="V263" s="39">
        <v>2026</v>
      </c>
      <c r="W263" s="43">
        <v>612047.09</v>
      </c>
      <c r="X263" s="43">
        <f t="shared" si="108"/>
        <v>107230.66200000001</v>
      </c>
      <c r="Y263" s="43">
        <f>+(J263*11.55+K263*23.1)*12*30</f>
        <v>3784611.6000000006</v>
      </c>
      <c r="Z263" s="43"/>
      <c r="AA263" s="43">
        <f t="shared" si="94"/>
        <v>10401665.4751448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9161162.8499999996</v>
      </c>
      <c r="AK263" s="43">
        <v>0</v>
      </c>
      <c r="AL263" s="43">
        <v>0</v>
      </c>
      <c r="AM263" s="43">
        <v>0</v>
      </c>
      <c r="AN263" s="43">
        <v>936149.89320000005</v>
      </c>
      <c r="AO263" s="43">
        <v>104016.6548</v>
      </c>
      <c r="AP263" s="43">
        <v>200336.07714479999</v>
      </c>
      <c r="AQ263" s="5">
        <f t="shared" si="95"/>
        <v>1</v>
      </c>
      <c r="AS263" s="36" t="e">
        <f t="shared" si="99"/>
        <v>#REF!</v>
      </c>
      <c r="AT263" s="36">
        <f t="shared" si="100"/>
        <v>64</v>
      </c>
      <c r="AU263" s="37" t="s">
        <v>348</v>
      </c>
      <c r="AV263" s="36" t="s">
        <v>373</v>
      </c>
      <c r="AW263" s="36"/>
      <c r="AX263" s="45">
        <f t="shared" si="96"/>
        <v>0</v>
      </c>
      <c r="AY263" s="46">
        <v>10401665.470000001</v>
      </c>
      <c r="AZ263" s="46"/>
      <c r="BA263" s="46"/>
      <c r="BB263" s="46"/>
      <c r="BC263" s="46"/>
      <c r="BD263" s="46"/>
      <c r="BE263" s="45"/>
      <c r="BF263" s="45">
        <v>0</v>
      </c>
      <c r="BG263" s="46"/>
      <c r="BH263" s="46">
        <v>9161162.8499999996</v>
      </c>
      <c r="BI263" s="46"/>
      <c r="BJ263" s="46"/>
      <c r="BK263" s="46"/>
      <c r="BL263" s="46">
        <v>936149.89</v>
      </c>
      <c r="BM263" s="46">
        <v>104016.65</v>
      </c>
      <c r="BN263" s="46">
        <v>200336.08</v>
      </c>
      <c r="BP263" s="48">
        <f>+AY263-'Приложение 2'!E264</f>
        <v>0</v>
      </c>
    </row>
    <row r="264" spans="1:73" ht="12.75" customHeight="1" x14ac:dyDescent="0.2">
      <c r="A264" s="36">
        <f t="shared" si="97"/>
        <v>251</v>
      </c>
      <c r="B264" s="36">
        <f t="shared" si="98"/>
        <v>65</v>
      </c>
      <c r="C264" s="37" t="s">
        <v>348</v>
      </c>
      <c r="D264" s="36" t="s">
        <v>374</v>
      </c>
      <c r="E264" s="38" t="s">
        <v>329</v>
      </c>
      <c r="F264" s="39" t="s">
        <v>61</v>
      </c>
      <c r="G264" s="39">
        <v>2</v>
      </c>
      <c r="H264" s="39">
        <v>2</v>
      </c>
      <c r="I264" s="38">
        <v>596.02</v>
      </c>
      <c r="J264" s="38">
        <v>596.02</v>
      </c>
      <c r="K264" s="38">
        <v>0</v>
      </c>
      <c r="L264" s="40">
        <v>24</v>
      </c>
      <c r="M264" s="41" t="e">
        <f t="shared" ref="M264:M327" si="112">SUM(N264:S264)</f>
        <v>#REF!</v>
      </c>
      <c r="N264" s="41"/>
      <c r="O264" s="41">
        <v>3837624.3199999998</v>
      </c>
      <c r="P264" s="41">
        <v>0</v>
      </c>
      <c r="Q264" s="41">
        <f t="shared" ref="Q264:Q295" si="113">+W264+X264</f>
        <v>70217.116200000004</v>
      </c>
      <c r="R264" s="41" t="e">
        <f t="shared" si="110"/>
        <v>#REF!</v>
      </c>
      <c r="S264" s="41" t="e">
        <f t="shared" si="111"/>
        <v>#REF!</v>
      </c>
      <c r="T264" s="38">
        <v>17809.68</v>
      </c>
      <c r="U264" s="38">
        <v>20320.07</v>
      </c>
      <c r="V264" s="39">
        <v>2026</v>
      </c>
      <c r="W264" s="43">
        <v>0</v>
      </c>
      <c r="X264" s="43">
        <f t="shared" si="108"/>
        <v>70217.116200000004</v>
      </c>
      <c r="Y264" s="43" t="e">
        <f>+(J264*11.55+K264*23.1)*12*30+[1]Лист1!$BC$70</f>
        <v>#REF!</v>
      </c>
      <c r="Z264" s="43"/>
      <c r="AA264" s="43">
        <f t="shared" ref="AA264:AA327" si="114">SUM(AB264:AP264)</f>
        <v>12111168.12892752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5998941.21</v>
      </c>
      <c r="AK264" s="43">
        <v>0</v>
      </c>
      <c r="AL264" s="43">
        <v>0</v>
      </c>
      <c r="AM264" s="43">
        <v>4615984.0199999996</v>
      </c>
      <c r="AN264" s="43">
        <v>1143004.3019999999</v>
      </c>
      <c r="AO264" s="43">
        <v>121111.68120000001</v>
      </c>
      <c r="AP264" s="43">
        <v>232126.91572752001</v>
      </c>
      <c r="AQ264" s="5">
        <f t="shared" ref="AQ264:AQ327" si="115">COUNTIF(AB264:AM264, "&gt;0")</f>
        <v>2</v>
      </c>
      <c r="AS264" s="36" t="e">
        <f t="shared" si="99"/>
        <v>#REF!</v>
      </c>
      <c r="AT264" s="36">
        <f t="shared" si="100"/>
        <v>65</v>
      </c>
      <c r="AU264" s="37" t="s">
        <v>348</v>
      </c>
      <c r="AV264" s="36" t="s">
        <v>374</v>
      </c>
      <c r="AW264" s="36"/>
      <c r="AX264" s="45" t="e">
        <f t="shared" ref="AX264:AX327" si="116">AY264-M264</f>
        <v>#REF!</v>
      </c>
      <c r="AY264" s="46">
        <v>12111168.130000001</v>
      </c>
      <c r="AZ264" s="46"/>
      <c r="BA264" s="46"/>
      <c r="BB264" s="46"/>
      <c r="BC264" s="46"/>
      <c r="BD264" s="46"/>
      <c r="BE264" s="45"/>
      <c r="BF264" s="45">
        <v>0</v>
      </c>
      <c r="BG264" s="46"/>
      <c r="BH264" s="46">
        <v>5998941.21</v>
      </c>
      <c r="BI264" s="46"/>
      <c r="BJ264" s="46"/>
      <c r="BK264" s="46">
        <v>4615984.0199999996</v>
      </c>
      <c r="BL264" s="46">
        <v>1143004.3</v>
      </c>
      <c r="BM264" s="46">
        <v>121111.67999999999</v>
      </c>
      <c r="BN264" s="46">
        <v>232126.92</v>
      </c>
      <c r="BP264" s="48">
        <f>+AY264-'Приложение 2'!E265</f>
        <v>0</v>
      </c>
    </row>
    <row r="265" spans="1:73" ht="12.75" customHeight="1" x14ac:dyDescent="0.2">
      <c r="A265" s="36">
        <f t="shared" ref="A265:A328" si="117">+A264+1</f>
        <v>252</v>
      </c>
      <c r="B265" s="36">
        <f t="shared" ref="B265:B328" si="118">+B264+1</f>
        <v>66</v>
      </c>
      <c r="C265" s="37" t="s">
        <v>348</v>
      </c>
      <c r="D265" s="36" t="s">
        <v>375</v>
      </c>
      <c r="E265" s="38" t="s">
        <v>329</v>
      </c>
      <c r="F265" s="39" t="s">
        <v>61</v>
      </c>
      <c r="G265" s="39">
        <v>2</v>
      </c>
      <c r="H265" s="39">
        <v>2</v>
      </c>
      <c r="I265" s="38">
        <v>623.46</v>
      </c>
      <c r="J265" s="38">
        <v>623.46</v>
      </c>
      <c r="K265" s="38">
        <v>0</v>
      </c>
      <c r="L265" s="40">
        <v>19</v>
      </c>
      <c r="M265" s="41" t="e">
        <f t="shared" si="112"/>
        <v>#REF!</v>
      </c>
      <c r="N265" s="41"/>
      <c r="O265" s="41">
        <v>4014303.64</v>
      </c>
      <c r="P265" s="41">
        <v>0</v>
      </c>
      <c r="Q265" s="41">
        <f t="shared" si="113"/>
        <v>73449.822600000014</v>
      </c>
      <c r="R265" s="41" t="e">
        <f t="shared" si="110"/>
        <v>#REF!</v>
      </c>
      <c r="S265" s="41" t="e">
        <f t="shared" si="111"/>
        <v>#REF!</v>
      </c>
      <c r="T265" s="38">
        <v>17809.68</v>
      </c>
      <c r="U265" s="38">
        <v>20320.07</v>
      </c>
      <c r="V265" s="39">
        <v>2026</v>
      </c>
      <c r="W265" s="43">
        <v>0</v>
      </c>
      <c r="X265" s="43">
        <f t="shared" si="108"/>
        <v>73449.822600000014</v>
      </c>
      <c r="Y265" s="43" t="e">
        <f>+(J265*11.55+K265*23.1)*12*30+[1]Лист1!$BC$71</f>
        <v>#REF!</v>
      </c>
      <c r="Z265" s="43"/>
      <c r="AA265" s="43">
        <f t="shared" si="114"/>
        <v>12668750.842010841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6275124.7999999998</v>
      </c>
      <c r="AK265" s="43">
        <v>0</v>
      </c>
      <c r="AL265" s="43">
        <v>0</v>
      </c>
      <c r="AM265" s="43">
        <v>4828498.03</v>
      </c>
      <c r="AN265" s="43">
        <v>1195626.7609999999</v>
      </c>
      <c r="AO265" s="43">
        <v>126687.50840000001</v>
      </c>
      <c r="AP265" s="43">
        <v>242813.74261084001</v>
      </c>
      <c r="AQ265" s="5">
        <f t="shared" si="115"/>
        <v>2</v>
      </c>
      <c r="AS265" s="36" t="e">
        <f t="shared" ref="AS265:AS328" si="119">+AS264+1</f>
        <v>#REF!</v>
      </c>
      <c r="AT265" s="36">
        <f t="shared" ref="AT265:AT328" si="120">+AT264+1</f>
        <v>66</v>
      </c>
      <c r="AU265" s="37" t="s">
        <v>348</v>
      </c>
      <c r="AV265" s="36" t="s">
        <v>375</v>
      </c>
      <c r="AW265" s="36"/>
      <c r="AX265" s="45" t="e">
        <f t="shared" si="116"/>
        <v>#REF!</v>
      </c>
      <c r="AY265" s="46">
        <v>12668750.84</v>
      </c>
      <c r="AZ265" s="46"/>
      <c r="BA265" s="46"/>
      <c r="BB265" s="46"/>
      <c r="BC265" s="46"/>
      <c r="BD265" s="46"/>
      <c r="BE265" s="45"/>
      <c r="BF265" s="45">
        <v>0</v>
      </c>
      <c r="BG265" s="46"/>
      <c r="BH265" s="46">
        <v>6275124.7999999998</v>
      </c>
      <c r="BI265" s="46"/>
      <c r="BJ265" s="46"/>
      <c r="BK265" s="46">
        <v>4828498.03</v>
      </c>
      <c r="BL265" s="46">
        <v>1195626.76</v>
      </c>
      <c r="BM265" s="46">
        <v>126687.51</v>
      </c>
      <c r="BN265" s="46">
        <v>242813.74</v>
      </c>
      <c r="BP265" s="48">
        <f>+AY265-'Приложение 2'!E266</f>
        <v>0</v>
      </c>
    </row>
    <row r="266" spans="1:73" ht="12.75" customHeight="1" x14ac:dyDescent="0.2">
      <c r="A266" s="36">
        <f t="shared" si="117"/>
        <v>253</v>
      </c>
      <c r="B266" s="36">
        <f t="shared" si="118"/>
        <v>67</v>
      </c>
      <c r="C266" s="37" t="s">
        <v>348</v>
      </c>
      <c r="D266" s="36" t="s">
        <v>376</v>
      </c>
      <c r="E266" s="38" t="s">
        <v>363</v>
      </c>
      <c r="F266" s="39" t="s">
        <v>61</v>
      </c>
      <c r="G266" s="39">
        <v>2</v>
      </c>
      <c r="H266" s="39">
        <v>2</v>
      </c>
      <c r="I266" s="38">
        <v>621.22</v>
      </c>
      <c r="J266" s="38">
        <v>621.22</v>
      </c>
      <c r="K266" s="38">
        <v>0</v>
      </c>
      <c r="L266" s="40">
        <v>19</v>
      </c>
      <c r="M266" s="41" t="e">
        <f t="shared" si="112"/>
        <v>#REF!</v>
      </c>
      <c r="N266" s="41"/>
      <c r="O266" s="41">
        <v>2239302.5499999998</v>
      </c>
      <c r="P266" s="41">
        <v>0</v>
      </c>
      <c r="Q266" s="41">
        <f t="shared" si="113"/>
        <v>73185.928199999995</v>
      </c>
      <c r="R266" s="41" t="e">
        <f t="shared" si="110"/>
        <v>#REF!</v>
      </c>
      <c r="S266" s="41" t="e">
        <f t="shared" si="111"/>
        <v>#REF!</v>
      </c>
      <c r="T266" s="38">
        <v>10065</v>
      </c>
      <c r="U266" s="38">
        <v>11427.89</v>
      </c>
      <c r="V266" s="39">
        <v>2026</v>
      </c>
      <c r="W266" s="43">
        <v>0</v>
      </c>
      <c r="X266" s="43">
        <f t="shared" si="108"/>
        <v>73185.928199999995</v>
      </c>
      <c r="Y266" s="43" t="e">
        <f>+(J266*11.55+K266*23.1)*12*30+[1]Лист1!$BC$72</f>
        <v>#REF!</v>
      </c>
      <c r="Z266" s="43"/>
      <c r="AA266" s="43">
        <f t="shared" si="114"/>
        <v>7099233.8265657993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6252579.2000000002</v>
      </c>
      <c r="AK266" s="43">
        <v>0</v>
      </c>
      <c r="AL266" s="43">
        <v>0</v>
      </c>
      <c r="AM266" s="43">
        <v>0</v>
      </c>
      <c r="AN266" s="43">
        <v>638931.04469999997</v>
      </c>
      <c r="AO266" s="43">
        <v>70992.338300000003</v>
      </c>
      <c r="AP266" s="43">
        <v>136731.24356579999</v>
      </c>
      <c r="AQ266" s="5">
        <f t="shared" si="115"/>
        <v>1</v>
      </c>
      <c r="AS266" s="36" t="e">
        <f t="shared" si="119"/>
        <v>#REF!</v>
      </c>
      <c r="AT266" s="36">
        <f t="shared" si="120"/>
        <v>67</v>
      </c>
      <c r="AU266" s="37" t="s">
        <v>348</v>
      </c>
      <c r="AV266" s="36" t="s">
        <v>376</v>
      </c>
      <c r="AW266" s="36"/>
      <c r="AX266" s="45" t="e">
        <f t="shared" si="116"/>
        <v>#REF!</v>
      </c>
      <c r="AY266" s="46">
        <v>7099233.8200000003</v>
      </c>
      <c r="AZ266" s="46"/>
      <c r="BA266" s="46"/>
      <c r="BB266" s="46"/>
      <c r="BC266" s="46"/>
      <c r="BD266" s="46"/>
      <c r="BE266" s="45"/>
      <c r="BF266" s="45">
        <v>0</v>
      </c>
      <c r="BG266" s="46"/>
      <c r="BH266" s="46">
        <v>6252579.2000000002</v>
      </c>
      <c r="BI266" s="46"/>
      <c r="BJ266" s="46"/>
      <c r="BK266" s="46"/>
      <c r="BL266" s="46">
        <v>638931.04</v>
      </c>
      <c r="BM266" s="46">
        <v>70992.34</v>
      </c>
      <c r="BN266" s="46">
        <v>136731.24</v>
      </c>
      <c r="BP266" s="48">
        <f>+AY266-'Приложение 2'!E267</f>
        <v>0</v>
      </c>
    </row>
    <row r="267" spans="1:73" ht="12.75" customHeight="1" x14ac:dyDescent="0.2">
      <c r="A267" s="36">
        <f t="shared" si="117"/>
        <v>254</v>
      </c>
      <c r="B267" s="36">
        <f t="shared" si="118"/>
        <v>68</v>
      </c>
      <c r="C267" s="37" t="s">
        <v>348</v>
      </c>
      <c r="D267" s="36" t="s">
        <v>377</v>
      </c>
      <c r="E267" s="38" t="s">
        <v>79</v>
      </c>
      <c r="F267" s="39" t="s">
        <v>61</v>
      </c>
      <c r="G267" s="39">
        <v>5</v>
      </c>
      <c r="H267" s="39">
        <v>2</v>
      </c>
      <c r="I267" s="38">
        <v>2043.6</v>
      </c>
      <c r="J267" s="38">
        <v>1809.99</v>
      </c>
      <c r="K267" s="38">
        <v>233.61</v>
      </c>
      <c r="L267" s="40">
        <v>66</v>
      </c>
      <c r="M267" s="41">
        <f t="shared" si="112"/>
        <v>25279822.449999996</v>
      </c>
      <c r="N267" s="41"/>
      <c r="O267" s="41">
        <v>4716888.8899999997</v>
      </c>
      <c r="P267" s="41">
        <v>0</v>
      </c>
      <c r="Q267" s="41">
        <f t="shared" si="113"/>
        <v>1205755.3400999999</v>
      </c>
      <c r="R267" s="41">
        <f t="shared" si="110"/>
        <v>9468639.1799999997</v>
      </c>
      <c r="S267" s="41">
        <f t="shared" si="111"/>
        <v>9888539.0398999974</v>
      </c>
      <c r="T267" s="38">
        <v>10857.91</v>
      </c>
      <c r="U267" s="38">
        <v>12370.24</v>
      </c>
      <c r="V267" s="39">
        <v>2026</v>
      </c>
      <c r="W267" s="43">
        <v>937477.23</v>
      </c>
      <c r="X267" s="43">
        <f t="shared" si="108"/>
        <v>268278.11009999999</v>
      </c>
      <c r="Y267" s="43">
        <f>+(J267*11.55+K267*23.1)*12*30</f>
        <v>9468639.1799999997</v>
      </c>
      <c r="Z267" s="43"/>
      <c r="AA267" s="43">
        <f t="shared" si="114"/>
        <v>25279822.45842132</v>
      </c>
      <c r="AB267" s="43">
        <v>5577564.96</v>
      </c>
      <c r="AC267" s="43">
        <v>2255608.35</v>
      </c>
      <c r="AD267" s="43">
        <v>2413644.0299999998</v>
      </c>
      <c r="AE267" s="43">
        <v>1818091.05</v>
      </c>
      <c r="AF267" s="43">
        <v>0</v>
      </c>
      <c r="AG267" s="43">
        <v>0</v>
      </c>
      <c r="AH267" s="43">
        <v>0</v>
      </c>
      <c r="AI267" s="43">
        <v>0</v>
      </c>
      <c r="AJ267" s="43">
        <v>10124308.48</v>
      </c>
      <c r="AK267" s="43">
        <v>0</v>
      </c>
      <c r="AL267" s="43">
        <v>0</v>
      </c>
      <c r="AM267" s="43">
        <v>0</v>
      </c>
      <c r="AN267" s="43">
        <v>2352574.1316</v>
      </c>
      <c r="AO267" s="43">
        <v>252798.22459999999</v>
      </c>
      <c r="AP267" s="43">
        <v>485233.23222131998</v>
      </c>
      <c r="AQ267" s="5">
        <f t="shared" si="115"/>
        <v>5</v>
      </c>
      <c r="AS267" s="36" t="e">
        <f t="shared" si="119"/>
        <v>#REF!</v>
      </c>
      <c r="AT267" s="36">
        <f t="shared" si="120"/>
        <v>68</v>
      </c>
      <c r="AU267" s="37" t="s">
        <v>348</v>
      </c>
      <c r="AV267" s="36" t="s">
        <v>377</v>
      </c>
      <c r="AW267" s="36"/>
      <c r="AX267" s="45">
        <f t="shared" si="116"/>
        <v>0</v>
      </c>
      <c r="AY267" s="46">
        <v>25279822.449999999</v>
      </c>
      <c r="AZ267" s="46">
        <v>5577564.96</v>
      </c>
      <c r="BA267" s="46">
        <v>2255608.35</v>
      </c>
      <c r="BB267" s="46">
        <v>2413644.0299999998</v>
      </c>
      <c r="BC267" s="46">
        <v>1818091.05</v>
      </c>
      <c r="BD267" s="46"/>
      <c r="BE267" s="45"/>
      <c r="BF267" s="45">
        <v>0</v>
      </c>
      <c r="BG267" s="46"/>
      <c r="BH267" s="46">
        <v>10124308.48</v>
      </c>
      <c r="BI267" s="46"/>
      <c r="BJ267" s="46"/>
      <c r="BK267" s="46"/>
      <c r="BL267" s="46">
        <v>2352574.13</v>
      </c>
      <c r="BM267" s="46">
        <v>252798.22</v>
      </c>
      <c r="BN267" s="46">
        <v>485233.23</v>
      </c>
      <c r="BP267" s="48">
        <f>+AY267-'Приложение 2'!E268</f>
        <v>0</v>
      </c>
    </row>
    <row r="268" spans="1:73" ht="12.75" customHeight="1" x14ac:dyDescent="0.2">
      <c r="A268" s="36">
        <f t="shared" si="117"/>
        <v>255</v>
      </c>
      <c r="B268" s="36">
        <f t="shared" si="118"/>
        <v>69</v>
      </c>
      <c r="C268" s="37" t="s">
        <v>348</v>
      </c>
      <c r="D268" s="36" t="s">
        <v>378</v>
      </c>
      <c r="E268" s="38" t="s">
        <v>193</v>
      </c>
      <c r="F268" s="39" t="s">
        <v>61</v>
      </c>
      <c r="G268" s="39">
        <v>5</v>
      </c>
      <c r="H268" s="39">
        <v>2</v>
      </c>
      <c r="I268" s="38">
        <v>1659.06</v>
      </c>
      <c r="J268" s="38">
        <v>1567.16</v>
      </c>
      <c r="K268" s="38">
        <v>91.899999999999906</v>
      </c>
      <c r="L268" s="40">
        <v>59</v>
      </c>
      <c r="M268" s="41">
        <f t="shared" si="112"/>
        <v>9332195.9100000001</v>
      </c>
      <c r="N268" s="41"/>
      <c r="O268" s="41">
        <v>335003.61</v>
      </c>
      <c r="P268" s="41">
        <v>0</v>
      </c>
      <c r="Q268" s="41">
        <f t="shared" si="113"/>
        <v>1222803.5475999999</v>
      </c>
      <c r="R268" s="41">
        <f t="shared" si="110"/>
        <v>7280491.6799999997</v>
      </c>
      <c r="S268" s="41">
        <f t="shared" si="111"/>
        <v>493897.07240000088</v>
      </c>
      <c r="T268" s="38">
        <v>4954.1499999999996</v>
      </c>
      <c r="U268" s="38">
        <v>5624.99</v>
      </c>
      <c r="V268" s="39">
        <v>2026</v>
      </c>
      <c r="W268" s="43">
        <v>1016522.95</v>
      </c>
      <c r="X268" s="43">
        <f t="shared" si="108"/>
        <v>206280.59759999998</v>
      </c>
      <c r="Y268" s="43">
        <f>+(J268*11.55+K268*23.1)*12*30</f>
        <v>7280491.6799999997</v>
      </c>
      <c r="Z268" s="43"/>
      <c r="AA268" s="43">
        <f t="shared" si="114"/>
        <v>9332195.9142266009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>
        <v>0</v>
      </c>
      <c r="AH268" s="43">
        <v>0</v>
      </c>
      <c r="AI268" s="43">
        <v>0</v>
      </c>
      <c r="AJ268" s="43">
        <v>8219238.2300000004</v>
      </c>
      <c r="AK268" s="43">
        <v>0</v>
      </c>
      <c r="AL268" s="43">
        <v>0</v>
      </c>
      <c r="AM268" s="43">
        <v>0</v>
      </c>
      <c r="AN268" s="43">
        <v>839897.63190000004</v>
      </c>
      <c r="AO268" s="43">
        <v>93321.959099999993</v>
      </c>
      <c r="AP268" s="43">
        <v>179738.0932266</v>
      </c>
      <c r="AQ268" s="5">
        <f t="shared" si="115"/>
        <v>1</v>
      </c>
      <c r="AS268" s="36" t="e">
        <f t="shared" si="119"/>
        <v>#REF!</v>
      </c>
      <c r="AT268" s="36">
        <f t="shared" si="120"/>
        <v>69</v>
      </c>
      <c r="AU268" s="37" t="s">
        <v>348</v>
      </c>
      <c r="AV268" s="36" t="s">
        <v>378</v>
      </c>
      <c r="AW268" s="36"/>
      <c r="AX268" s="45">
        <f t="shared" si="116"/>
        <v>0</v>
      </c>
      <c r="AY268" s="46">
        <v>9332195.9100000001</v>
      </c>
      <c r="AZ268" s="46"/>
      <c r="BA268" s="46"/>
      <c r="BB268" s="46"/>
      <c r="BC268" s="46"/>
      <c r="BD268" s="46"/>
      <c r="BE268" s="45"/>
      <c r="BF268" s="45">
        <v>0</v>
      </c>
      <c r="BG268" s="46"/>
      <c r="BH268" s="46">
        <v>8219238.2300000004</v>
      </c>
      <c r="BI268" s="46"/>
      <c r="BJ268" s="46"/>
      <c r="BK268" s="46"/>
      <c r="BL268" s="46">
        <v>839897.63</v>
      </c>
      <c r="BM268" s="46">
        <v>93321.96</v>
      </c>
      <c r="BN268" s="46">
        <v>179738.09</v>
      </c>
      <c r="BP268" s="48">
        <f>+AY268-'Приложение 2'!E269</f>
        <v>0</v>
      </c>
    </row>
    <row r="269" spans="1:73" ht="12.75" customHeight="1" x14ac:dyDescent="0.2">
      <c r="A269" s="36">
        <f t="shared" si="117"/>
        <v>256</v>
      </c>
      <c r="B269" s="36">
        <f t="shared" si="118"/>
        <v>70</v>
      </c>
      <c r="C269" s="37" t="s">
        <v>379</v>
      </c>
      <c r="D269" s="36" t="s">
        <v>380</v>
      </c>
      <c r="E269" s="38" t="s">
        <v>96</v>
      </c>
      <c r="F269" s="39" t="s">
        <v>381</v>
      </c>
      <c r="G269" s="39">
        <v>2</v>
      </c>
      <c r="H269" s="39">
        <v>1</v>
      </c>
      <c r="I269" s="38">
        <v>260.81</v>
      </c>
      <c r="J269" s="38">
        <v>260.81</v>
      </c>
      <c r="K269" s="38">
        <v>0</v>
      </c>
      <c r="L269" s="40">
        <v>8</v>
      </c>
      <c r="M269" s="41">
        <f t="shared" si="112"/>
        <v>7776634.3599999994</v>
      </c>
      <c r="N269" s="41"/>
      <c r="O269" s="41">
        <v>2388557.27</v>
      </c>
      <c r="P269" s="41">
        <v>0</v>
      </c>
      <c r="Q269" s="41">
        <f t="shared" si="113"/>
        <v>91570.731019999992</v>
      </c>
      <c r="R269" s="41">
        <f t="shared" si="110"/>
        <v>256950.01200000002</v>
      </c>
      <c r="S269" s="41">
        <f t="shared" si="111"/>
        <v>5039556.3469799999</v>
      </c>
      <c r="T269" s="38">
        <v>26029.17</v>
      </c>
      <c r="U269" s="38">
        <v>29817.24</v>
      </c>
      <c r="V269" s="39">
        <v>2026</v>
      </c>
      <c r="W269" s="43">
        <v>69729.98</v>
      </c>
      <c r="X269" s="43">
        <f t="shared" ref="X269:X274" si="121">+(J269*8.21+K269*22.53)*12*0.85</f>
        <v>21840.75102</v>
      </c>
      <c r="Y269" s="43">
        <f>+(J269*8.21+K269*22.53)*12*10</f>
        <v>256950.01200000002</v>
      </c>
      <c r="Z269" s="43"/>
      <c r="AA269" s="43">
        <f t="shared" si="114"/>
        <v>7776634.3552509798</v>
      </c>
      <c r="AB269" s="43">
        <v>930493.24</v>
      </c>
      <c r="AC269" s="43">
        <v>332784.44</v>
      </c>
      <c r="AD269" s="43">
        <v>127719.33</v>
      </c>
      <c r="AE269" s="43">
        <v>502004.21</v>
      </c>
      <c r="AF269" s="43">
        <v>0</v>
      </c>
      <c r="AG269" s="43">
        <v>0</v>
      </c>
      <c r="AH269" s="43">
        <v>0</v>
      </c>
      <c r="AI269" s="43">
        <v>0</v>
      </c>
      <c r="AJ269" s="43">
        <v>1137454.8799999999</v>
      </c>
      <c r="AK269" s="43">
        <v>0</v>
      </c>
      <c r="AL269" s="43">
        <v>1941910.39</v>
      </c>
      <c r="AM269" s="43">
        <v>1816301.32</v>
      </c>
      <c r="AN269" s="43">
        <v>761745.78559999994</v>
      </c>
      <c r="AO269" s="43">
        <v>77766.343699999998</v>
      </c>
      <c r="AP269" s="43">
        <v>148454.41595098001</v>
      </c>
      <c r="AQ269" s="5">
        <f t="shared" si="115"/>
        <v>7</v>
      </c>
      <c r="AS269" s="36" t="e">
        <f t="shared" si="119"/>
        <v>#REF!</v>
      </c>
      <c r="AT269" s="36">
        <f t="shared" si="120"/>
        <v>70</v>
      </c>
      <c r="AU269" s="37" t="s">
        <v>379</v>
      </c>
      <c r="AV269" s="36" t="s">
        <v>380</v>
      </c>
      <c r="AW269" s="36"/>
      <c r="AX269" s="45">
        <f t="shared" si="116"/>
        <v>0</v>
      </c>
      <c r="AY269" s="46">
        <v>7776634.3600000003</v>
      </c>
      <c r="AZ269" s="46">
        <v>930493.24</v>
      </c>
      <c r="BA269" s="46">
        <v>332784.44</v>
      </c>
      <c r="BB269" s="46">
        <v>127719.33</v>
      </c>
      <c r="BC269" s="46">
        <v>502004.21</v>
      </c>
      <c r="BD269" s="46"/>
      <c r="BE269" s="45"/>
      <c r="BF269" s="45">
        <v>0</v>
      </c>
      <c r="BG269" s="46"/>
      <c r="BH269" s="46">
        <v>1137454.8799999999</v>
      </c>
      <c r="BI269" s="46"/>
      <c r="BJ269" s="46">
        <v>1941910.39</v>
      </c>
      <c r="BK269" s="46">
        <v>1816301.32</v>
      </c>
      <c r="BL269" s="46">
        <v>761745.79</v>
      </c>
      <c r="BM269" s="46">
        <v>77766.34</v>
      </c>
      <c r="BN269" s="46">
        <v>148454.42000000001</v>
      </c>
      <c r="BP269" s="48">
        <f>+AY269-'Приложение 2'!E270</f>
        <v>0</v>
      </c>
    </row>
    <row r="270" spans="1:73" ht="12.75" customHeight="1" x14ac:dyDescent="0.2">
      <c r="A270" s="36">
        <f t="shared" si="117"/>
        <v>257</v>
      </c>
      <c r="B270" s="36">
        <f t="shared" si="118"/>
        <v>71</v>
      </c>
      <c r="C270" s="37" t="s">
        <v>379</v>
      </c>
      <c r="D270" s="36" t="s">
        <v>382</v>
      </c>
      <c r="E270" s="38" t="s">
        <v>98</v>
      </c>
      <c r="F270" s="39" t="s">
        <v>381</v>
      </c>
      <c r="G270" s="39">
        <v>2</v>
      </c>
      <c r="H270" s="39">
        <v>1</v>
      </c>
      <c r="I270" s="38">
        <v>178.2</v>
      </c>
      <c r="J270" s="38">
        <v>178.2</v>
      </c>
      <c r="K270" s="38">
        <v>0</v>
      </c>
      <c r="L270" s="40">
        <v>9</v>
      </c>
      <c r="M270" s="41">
        <f t="shared" si="112"/>
        <v>5313432.16</v>
      </c>
      <c r="N270" s="41"/>
      <c r="O270" s="41">
        <v>1632025.09</v>
      </c>
      <c r="P270" s="41">
        <v>0</v>
      </c>
      <c r="Q270" s="41">
        <f t="shared" si="113"/>
        <v>20392.7844</v>
      </c>
      <c r="R270" s="41">
        <f t="shared" si="110"/>
        <v>175562.64</v>
      </c>
      <c r="S270" s="41">
        <f t="shared" si="111"/>
        <v>3485451.6456000004</v>
      </c>
      <c r="T270" s="38">
        <v>26029.17</v>
      </c>
      <c r="U270" s="38">
        <v>29817.24</v>
      </c>
      <c r="V270" s="39">
        <v>2026</v>
      </c>
      <c r="W270" s="43">
        <v>5469.96</v>
      </c>
      <c r="X270" s="43">
        <f t="shared" si="121"/>
        <v>14922.824400000001</v>
      </c>
      <c r="Y270" s="43">
        <f>+(J270*8.21+K270*22.53)*12*10</f>
        <v>175562.64</v>
      </c>
      <c r="Z270" s="43"/>
      <c r="AA270" s="43">
        <f t="shared" si="114"/>
        <v>5313432.1680091806</v>
      </c>
      <c r="AB270" s="43">
        <v>635765.11</v>
      </c>
      <c r="AC270" s="43">
        <v>227376.96</v>
      </c>
      <c r="AD270" s="43">
        <v>87265</v>
      </c>
      <c r="AE270" s="43">
        <v>342997.39</v>
      </c>
      <c r="AF270" s="43">
        <v>0</v>
      </c>
      <c r="AG270" s="43">
        <v>0</v>
      </c>
      <c r="AH270" s="43">
        <v>0</v>
      </c>
      <c r="AI270" s="43">
        <v>0</v>
      </c>
      <c r="AJ270" s="43">
        <v>777172.89</v>
      </c>
      <c r="AK270" s="43">
        <v>0</v>
      </c>
      <c r="AL270" s="43">
        <v>1326821.95</v>
      </c>
      <c r="AM270" s="43">
        <v>1240998.79</v>
      </c>
      <c r="AN270" s="43">
        <v>520467.3847</v>
      </c>
      <c r="AO270" s="43">
        <v>53134.321600000003</v>
      </c>
      <c r="AP270" s="43">
        <v>101432.37170918001</v>
      </c>
      <c r="AQ270" s="5">
        <f t="shared" si="115"/>
        <v>7</v>
      </c>
      <c r="AS270" s="36" t="e">
        <f t="shared" si="119"/>
        <v>#REF!</v>
      </c>
      <c r="AT270" s="36">
        <f t="shared" si="120"/>
        <v>71</v>
      </c>
      <c r="AU270" s="37" t="s">
        <v>379</v>
      </c>
      <c r="AV270" s="36" t="s">
        <v>382</v>
      </c>
      <c r="AW270" s="36"/>
      <c r="AX270" s="45">
        <f t="shared" si="116"/>
        <v>0</v>
      </c>
      <c r="AY270" s="46">
        <v>5313432.16</v>
      </c>
      <c r="AZ270" s="46">
        <v>635765.11</v>
      </c>
      <c r="BA270" s="46">
        <v>227376.96</v>
      </c>
      <c r="BB270" s="46">
        <v>87265</v>
      </c>
      <c r="BC270" s="46">
        <v>342997.39</v>
      </c>
      <c r="BD270" s="46"/>
      <c r="BE270" s="45"/>
      <c r="BF270" s="45">
        <v>0</v>
      </c>
      <c r="BG270" s="46"/>
      <c r="BH270" s="46">
        <v>777172.89</v>
      </c>
      <c r="BI270" s="46"/>
      <c r="BJ270" s="46">
        <v>1326821.95</v>
      </c>
      <c r="BK270" s="46">
        <v>1240998.79</v>
      </c>
      <c r="BL270" s="46">
        <v>520467.38</v>
      </c>
      <c r="BM270" s="46">
        <v>53134.32</v>
      </c>
      <c r="BN270" s="46">
        <v>101432.37</v>
      </c>
      <c r="BP270" s="48">
        <f>+AY270-'Приложение 2'!E271</f>
        <v>0</v>
      </c>
    </row>
    <row r="271" spans="1:73" ht="12.75" customHeight="1" x14ac:dyDescent="0.2">
      <c r="A271" s="36">
        <f t="shared" si="117"/>
        <v>258</v>
      </c>
      <c r="B271" s="36">
        <f t="shared" si="118"/>
        <v>72</v>
      </c>
      <c r="C271" s="37" t="s">
        <v>379</v>
      </c>
      <c r="D271" s="36" t="s">
        <v>383</v>
      </c>
      <c r="E271" s="38" t="s">
        <v>81</v>
      </c>
      <c r="F271" s="39" t="s">
        <v>381</v>
      </c>
      <c r="G271" s="39">
        <v>2</v>
      </c>
      <c r="H271" s="39">
        <v>1</v>
      </c>
      <c r="I271" s="38">
        <v>648.1</v>
      </c>
      <c r="J271" s="38">
        <v>648.1</v>
      </c>
      <c r="K271" s="38">
        <v>0</v>
      </c>
      <c r="L271" s="40">
        <v>32</v>
      </c>
      <c r="M271" s="41" t="e">
        <f t="shared" si="112"/>
        <v>#REF!</v>
      </c>
      <c r="N271" s="41"/>
      <c r="O271" s="41">
        <v>5938213.7699999996</v>
      </c>
      <c r="P271" s="41">
        <v>0</v>
      </c>
      <c r="Q271" s="41">
        <f t="shared" si="113"/>
        <v>54273.190200000005</v>
      </c>
      <c r="R271" s="41" t="e">
        <f t="shared" si="110"/>
        <v>#REF!</v>
      </c>
      <c r="S271" s="41" t="e">
        <f t="shared" si="111"/>
        <v>#REF!</v>
      </c>
      <c r="T271" s="38">
        <v>26029.17</v>
      </c>
      <c r="U271" s="38">
        <v>29817.24</v>
      </c>
      <c r="V271" s="39">
        <v>2026</v>
      </c>
      <c r="W271" s="43">
        <v>0</v>
      </c>
      <c r="X271" s="43">
        <f t="shared" si="121"/>
        <v>54273.190200000005</v>
      </c>
      <c r="Y271" s="43" t="e">
        <f>+(J271*8.21+K271*22.53)*12*10+[1]Лист1!$BC$79</f>
        <v>#REF!</v>
      </c>
      <c r="Z271" s="43"/>
      <c r="AA271" s="43">
        <f t="shared" si="114"/>
        <v>19324553.256809358</v>
      </c>
      <c r="AB271" s="43">
        <v>2312229.88</v>
      </c>
      <c r="AC271" s="43">
        <v>826952.93</v>
      </c>
      <c r="AD271" s="43">
        <v>317376.26</v>
      </c>
      <c r="AE271" s="43">
        <v>1247455.73</v>
      </c>
      <c r="AF271" s="43">
        <v>0</v>
      </c>
      <c r="AG271" s="43">
        <v>0</v>
      </c>
      <c r="AH271" s="43">
        <v>0</v>
      </c>
      <c r="AI271" s="43">
        <v>0</v>
      </c>
      <c r="AJ271" s="43">
        <v>2826519.34</v>
      </c>
      <c r="AK271" s="43">
        <v>0</v>
      </c>
      <c r="AL271" s="43">
        <v>4825551.6500000004</v>
      </c>
      <c r="AM271" s="43">
        <v>4513419.28</v>
      </c>
      <c r="AN271" s="43">
        <v>1892900.7450999999</v>
      </c>
      <c r="AO271" s="43">
        <v>193245.5325</v>
      </c>
      <c r="AP271" s="43">
        <v>368901.90920936002</v>
      </c>
      <c r="AQ271" s="5">
        <f t="shared" si="115"/>
        <v>7</v>
      </c>
      <c r="AS271" s="36" t="e">
        <f t="shared" si="119"/>
        <v>#REF!</v>
      </c>
      <c r="AT271" s="36">
        <f t="shared" si="120"/>
        <v>72</v>
      </c>
      <c r="AU271" s="37" t="s">
        <v>379</v>
      </c>
      <c r="AV271" s="36" t="s">
        <v>383</v>
      </c>
      <c r="AW271" s="36"/>
      <c r="AX271" s="45" t="e">
        <f t="shared" si="116"/>
        <v>#REF!</v>
      </c>
      <c r="AY271" s="46">
        <v>19324553.260000002</v>
      </c>
      <c r="AZ271" s="46">
        <v>2312229.88</v>
      </c>
      <c r="BA271" s="46">
        <v>826952.93</v>
      </c>
      <c r="BB271" s="46">
        <v>317376.26</v>
      </c>
      <c r="BC271" s="46">
        <v>1247455.73</v>
      </c>
      <c r="BD271" s="46"/>
      <c r="BE271" s="45"/>
      <c r="BF271" s="45">
        <v>0</v>
      </c>
      <c r="BG271" s="46"/>
      <c r="BH271" s="46">
        <v>2826519.34</v>
      </c>
      <c r="BI271" s="46"/>
      <c r="BJ271" s="46">
        <v>4825551.6500000004</v>
      </c>
      <c r="BK271" s="46">
        <v>4513419.28</v>
      </c>
      <c r="BL271" s="46">
        <v>1892900.75</v>
      </c>
      <c r="BM271" s="46">
        <v>193245.53</v>
      </c>
      <c r="BN271" s="46">
        <v>368901.91</v>
      </c>
      <c r="BP271" s="48">
        <f>+AY271-'Приложение 2'!E272</f>
        <v>0</v>
      </c>
    </row>
    <row r="272" spans="1:73" ht="12.75" customHeight="1" x14ac:dyDescent="0.2">
      <c r="A272" s="36">
        <f t="shared" si="117"/>
        <v>259</v>
      </c>
      <c r="B272" s="36">
        <f t="shared" si="118"/>
        <v>73</v>
      </c>
      <c r="C272" s="37" t="s">
        <v>379</v>
      </c>
      <c r="D272" s="36" t="s">
        <v>384</v>
      </c>
      <c r="E272" s="38" t="s">
        <v>83</v>
      </c>
      <c r="F272" s="39" t="s">
        <v>381</v>
      </c>
      <c r="G272" s="39">
        <v>2</v>
      </c>
      <c r="H272" s="39">
        <v>3</v>
      </c>
      <c r="I272" s="38">
        <v>1069.24</v>
      </c>
      <c r="J272" s="38">
        <v>1069.24</v>
      </c>
      <c r="K272" s="38">
        <v>0</v>
      </c>
      <c r="L272" s="40">
        <v>44</v>
      </c>
      <c r="M272" s="41">
        <f t="shared" si="112"/>
        <v>31881785.68</v>
      </c>
      <c r="N272" s="41"/>
      <c r="O272" s="41">
        <v>9756957.8900000006</v>
      </c>
      <c r="P272" s="41">
        <v>0</v>
      </c>
      <c r="Q272" s="41">
        <f t="shared" si="113"/>
        <v>267352.91608</v>
      </c>
      <c r="R272" s="41">
        <f t="shared" si="110"/>
        <v>1053415.2480000001</v>
      </c>
      <c r="S272" s="41">
        <f t="shared" si="111"/>
        <v>20804059.625919998</v>
      </c>
      <c r="T272" s="38">
        <v>26029.17</v>
      </c>
      <c r="U272" s="38">
        <v>29817.24</v>
      </c>
      <c r="V272" s="39">
        <v>2026</v>
      </c>
      <c r="W272" s="43">
        <v>177812.62</v>
      </c>
      <c r="X272" s="43">
        <f t="shared" si="121"/>
        <v>89540.296080000015</v>
      </c>
      <c r="Y272" s="43">
        <f>+(J272*8.21+K272*22.53)*12*10</f>
        <v>1053415.2480000001</v>
      </c>
      <c r="Z272" s="43"/>
      <c r="AA272" s="43">
        <f t="shared" si="114"/>
        <v>31881785.6772088</v>
      </c>
      <c r="AB272" s="43">
        <v>3814733.33</v>
      </c>
      <c r="AC272" s="43">
        <v>1364312.84</v>
      </c>
      <c r="AD272" s="43">
        <v>523609.59999999998</v>
      </c>
      <c r="AE272" s="43">
        <v>2058061.35</v>
      </c>
      <c r="AF272" s="43">
        <v>0</v>
      </c>
      <c r="AG272" s="43">
        <v>0</v>
      </c>
      <c r="AH272" s="43">
        <v>0</v>
      </c>
      <c r="AI272" s="43">
        <v>0</v>
      </c>
      <c r="AJ272" s="43">
        <v>4663211.75</v>
      </c>
      <c r="AK272" s="43">
        <v>0</v>
      </c>
      <c r="AL272" s="43">
        <v>7961229.5099999998</v>
      </c>
      <c r="AM272" s="43">
        <v>7446271.2999999998</v>
      </c>
      <c r="AN272" s="43">
        <v>3122921.1411000001</v>
      </c>
      <c r="AO272" s="43">
        <v>318817.85690000001</v>
      </c>
      <c r="AP272" s="43">
        <v>608616.99920880003</v>
      </c>
      <c r="AQ272" s="5">
        <f t="shared" si="115"/>
        <v>7</v>
      </c>
      <c r="AS272" s="36" t="e">
        <f t="shared" si="119"/>
        <v>#REF!</v>
      </c>
      <c r="AT272" s="36">
        <f t="shared" si="120"/>
        <v>73</v>
      </c>
      <c r="AU272" s="37" t="s">
        <v>379</v>
      </c>
      <c r="AV272" s="36" t="s">
        <v>384</v>
      </c>
      <c r="AW272" s="36"/>
      <c r="AX272" s="45">
        <f t="shared" si="116"/>
        <v>0</v>
      </c>
      <c r="AY272" s="46">
        <v>31881785.68</v>
      </c>
      <c r="AZ272" s="46">
        <v>3814733.33</v>
      </c>
      <c r="BA272" s="46">
        <v>1364312.84</v>
      </c>
      <c r="BB272" s="46">
        <v>523609.59999999998</v>
      </c>
      <c r="BC272" s="46">
        <v>2058061.35</v>
      </c>
      <c r="BD272" s="46"/>
      <c r="BE272" s="45"/>
      <c r="BF272" s="45">
        <v>0</v>
      </c>
      <c r="BG272" s="46"/>
      <c r="BH272" s="46">
        <v>4663211.75</v>
      </c>
      <c r="BI272" s="46"/>
      <c r="BJ272" s="46">
        <v>7961229.5099999998</v>
      </c>
      <c r="BK272" s="46">
        <v>7446271.2999999998</v>
      </c>
      <c r="BL272" s="46">
        <v>3122921.14</v>
      </c>
      <c r="BM272" s="46">
        <v>318817.86</v>
      </c>
      <c r="BN272" s="46">
        <v>608617</v>
      </c>
      <c r="BP272" s="48">
        <f>+AY272-'Приложение 2'!E273</f>
        <v>0</v>
      </c>
    </row>
    <row r="273" spans="1:68" ht="12.75" customHeight="1" x14ac:dyDescent="0.2">
      <c r="A273" s="36">
        <f t="shared" si="117"/>
        <v>260</v>
      </c>
      <c r="B273" s="36">
        <f t="shared" si="118"/>
        <v>74</v>
      </c>
      <c r="C273" s="37" t="s">
        <v>379</v>
      </c>
      <c r="D273" s="36" t="s">
        <v>385</v>
      </c>
      <c r="E273" s="38" t="s">
        <v>96</v>
      </c>
      <c r="F273" s="39" t="s">
        <v>381</v>
      </c>
      <c r="G273" s="39">
        <v>2</v>
      </c>
      <c r="H273" s="39">
        <v>1</v>
      </c>
      <c r="I273" s="38">
        <v>269.5</v>
      </c>
      <c r="J273" s="38">
        <v>269.5</v>
      </c>
      <c r="K273" s="38">
        <v>0</v>
      </c>
      <c r="L273" s="40">
        <v>1</v>
      </c>
      <c r="M273" s="41">
        <f t="shared" si="112"/>
        <v>8035746.1999999993</v>
      </c>
      <c r="N273" s="41"/>
      <c r="O273" s="41">
        <v>2454560.27</v>
      </c>
      <c r="P273" s="41">
        <v>0</v>
      </c>
      <c r="Q273" s="41">
        <f t="shared" si="113"/>
        <v>89213.069000000003</v>
      </c>
      <c r="R273" s="41">
        <f t="shared" si="110"/>
        <v>265511.40000000002</v>
      </c>
      <c r="S273" s="41">
        <f t="shared" si="111"/>
        <v>5226461.4609999992</v>
      </c>
      <c r="T273" s="38">
        <v>26029.17</v>
      </c>
      <c r="U273" s="38">
        <v>29817.24</v>
      </c>
      <c r="V273" s="39">
        <v>2026</v>
      </c>
      <c r="W273" s="43">
        <v>66644.600000000006</v>
      </c>
      <c r="X273" s="43">
        <f t="shared" si="121"/>
        <v>22568.469000000001</v>
      </c>
      <c r="Y273" s="43">
        <f>+(J273*8.21+K273*22.53)*12*10</f>
        <v>265511.40000000002</v>
      </c>
      <c r="Z273" s="43"/>
      <c r="AA273" s="43">
        <f t="shared" si="114"/>
        <v>8035746.2054718798</v>
      </c>
      <c r="AB273" s="43">
        <v>961496.61</v>
      </c>
      <c r="AC273" s="43">
        <v>343872.58</v>
      </c>
      <c r="AD273" s="43">
        <v>131974.85</v>
      </c>
      <c r="AE273" s="43">
        <v>518730.63</v>
      </c>
      <c r="AF273" s="43">
        <v>0</v>
      </c>
      <c r="AG273" s="43">
        <v>0</v>
      </c>
      <c r="AH273" s="43">
        <v>0</v>
      </c>
      <c r="AI273" s="43">
        <v>0</v>
      </c>
      <c r="AJ273" s="43">
        <v>1175354.06</v>
      </c>
      <c r="AK273" s="43">
        <v>0</v>
      </c>
      <c r="AL273" s="43">
        <v>2006613.44</v>
      </c>
      <c r="AM273" s="43">
        <v>1876819.16</v>
      </c>
      <c r="AN273" s="43">
        <v>787126.60380000004</v>
      </c>
      <c r="AO273" s="43">
        <v>80357.462</v>
      </c>
      <c r="AP273" s="43">
        <v>153400.80967188001</v>
      </c>
      <c r="AQ273" s="5">
        <f t="shared" si="115"/>
        <v>7</v>
      </c>
      <c r="AS273" s="36" t="e">
        <f t="shared" si="119"/>
        <v>#REF!</v>
      </c>
      <c r="AT273" s="36">
        <f t="shared" si="120"/>
        <v>74</v>
      </c>
      <c r="AU273" s="37" t="s">
        <v>379</v>
      </c>
      <c r="AV273" s="36" t="s">
        <v>385</v>
      </c>
      <c r="AW273" s="36"/>
      <c r="AX273" s="45">
        <f t="shared" si="116"/>
        <v>0</v>
      </c>
      <c r="AY273" s="46">
        <v>8035746.2000000002</v>
      </c>
      <c r="AZ273" s="46">
        <v>961496.61</v>
      </c>
      <c r="BA273" s="46">
        <v>343872.58</v>
      </c>
      <c r="BB273" s="46">
        <v>131974.85</v>
      </c>
      <c r="BC273" s="46">
        <v>518730.63</v>
      </c>
      <c r="BD273" s="46"/>
      <c r="BE273" s="45"/>
      <c r="BF273" s="45">
        <v>0</v>
      </c>
      <c r="BG273" s="46"/>
      <c r="BH273" s="46">
        <v>1175354.06</v>
      </c>
      <c r="BI273" s="46"/>
      <c r="BJ273" s="46">
        <v>2006613.44</v>
      </c>
      <c r="BK273" s="46">
        <v>1876819.16</v>
      </c>
      <c r="BL273" s="46">
        <v>787126.6</v>
      </c>
      <c r="BM273" s="46">
        <v>80357.460000000006</v>
      </c>
      <c r="BN273" s="46">
        <v>153400.81</v>
      </c>
      <c r="BP273" s="48">
        <f>+AY273-'Приложение 2'!E274</f>
        <v>0</v>
      </c>
    </row>
    <row r="274" spans="1:68" ht="12.75" customHeight="1" x14ac:dyDescent="0.2">
      <c r="A274" s="36">
        <f t="shared" si="117"/>
        <v>261</v>
      </c>
      <c r="B274" s="36">
        <f t="shared" si="118"/>
        <v>75</v>
      </c>
      <c r="C274" s="37" t="s">
        <v>379</v>
      </c>
      <c r="D274" s="36" t="s">
        <v>386</v>
      </c>
      <c r="E274" s="38" t="s">
        <v>81</v>
      </c>
      <c r="F274" s="39" t="s">
        <v>381</v>
      </c>
      <c r="G274" s="39">
        <v>2</v>
      </c>
      <c r="H274" s="39">
        <v>1</v>
      </c>
      <c r="I274" s="38">
        <v>273.5</v>
      </c>
      <c r="J274" s="38">
        <v>273.5</v>
      </c>
      <c r="K274" s="38">
        <v>0</v>
      </c>
      <c r="L274" s="40">
        <v>8</v>
      </c>
      <c r="M274" s="41" t="e">
        <f t="shared" si="112"/>
        <v>#REF!</v>
      </c>
      <c r="N274" s="41"/>
      <c r="O274" s="41">
        <v>2591821</v>
      </c>
      <c r="P274" s="41">
        <v>0</v>
      </c>
      <c r="Q274" s="41">
        <f t="shared" si="113"/>
        <v>22903.437000000002</v>
      </c>
      <c r="R274" s="41" t="e">
        <f t="shared" si="110"/>
        <v>#REF!</v>
      </c>
      <c r="S274" s="41" t="e">
        <f t="shared" si="111"/>
        <v>#REF!</v>
      </c>
      <c r="T274" s="38">
        <v>26029.17</v>
      </c>
      <c r="U274" s="38">
        <v>29817.24</v>
      </c>
      <c r="V274" s="39">
        <v>2026</v>
      </c>
      <c r="W274" s="43">
        <v>0</v>
      </c>
      <c r="X274" s="43">
        <f t="shared" si="121"/>
        <v>22903.437000000002</v>
      </c>
      <c r="Y274" s="43" t="e">
        <f>+(J274*8.21+K274*22.53)*12*10+[1]Лист1!$BC$82</f>
        <v>#REF!</v>
      </c>
      <c r="Z274" s="43"/>
      <c r="AA274" s="43">
        <f t="shared" si="114"/>
        <v>8155015.1555890003</v>
      </c>
      <c r="AB274" s="43">
        <v>975767.43</v>
      </c>
      <c r="AC274" s="43">
        <v>348976.44</v>
      </c>
      <c r="AD274" s="43">
        <v>133933.66</v>
      </c>
      <c r="AE274" s="43">
        <v>526429.79</v>
      </c>
      <c r="AF274" s="43">
        <v>0</v>
      </c>
      <c r="AG274" s="43">
        <v>0</v>
      </c>
      <c r="AH274" s="43">
        <v>0</v>
      </c>
      <c r="AI274" s="43">
        <v>0</v>
      </c>
      <c r="AJ274" s="43">
        <v>1192799.01</v>
      </c>
      <c r="AK274" s="43">
        <v>0</v>
      </c>
      <c r="AL274" s="43">
        <v>2036396.2</v>
      </c>
      <c r="AM274" s="43">
        <v>1904675.47</v>
      </c>
      <c r="AN274" s="43">
        <v>798809.37340000004</v>
      </c>
      <c r="AO274" s="43">
        <v>81550.151599999997</v>
      </c>
      <c r="AP274" s="43">
        <v>155677.63058900001</v>
      </c>
      <c r="AQ274" s="5">
        <f t="shared" si="115"/>
        <v>7</v>
      </c>
      <c r="AS274" s="36" t="e">
        <f t="shared" si="119"/>
        <v>#REF!</v>
      </c>
      <c r="AT274" s="36">
        <f t="shared" si="120"/>
        <v>75</v>
      </c>
      <c r="AU274" s="37" t="s">
        <v>379</v>
      </c>
      <c r="AV274" s="36" t="s">
        <v>386</v>
      </c>
      <c r="AW274" s="36"/>
      <c r="AX274" s="45" t="e">
        <f t="shared" si="116"/>
        <v>#REF!</v>
      </c>
      <c r="AY274" s="46">
        <v>8155015.1500000004</v>
      </c>
      <c r="AZ274" s="46">
        <v>975767.43</v>
      </c>
      <c r="BA274" s="46">
        <v>348976.44</v>
      </c>
      <c r="BB274" s="46">
        <v>133933.66</v>
      </c>
      <c r="BC274" s="46">
        <v>526429.79</v>
      </c>
      <c r="BD274" s="46"/>
      <c r="BE274" s="45"/>
      <c r="BF274" s="45">
        <v>0</v>
      </c>
      <c r="BG274" s="46"/>
      <c r="BH274" s="46">
        <v>1192799.01</v>
      </c>
      <c r="BI274" s="46"/>
      <c r="BJ274" s="46">
        <v>2036396.2</v>
      </c>
      <c r="BK274" s="46">
        <v>1904675.47</v>
      </c>
      <c r="BL274" s="46">
        <v>798809.37</v>
      </c>
      <c r="BM274" s="46">
        <v>81550.149999999994</v>
      </c>
      <c r="BN274" s="46">
        <v>155677.63</v>
      </c>
      <c r="BP274" s="48">
        <f>+AY274-'Приложение 2'!E275</f>
        <v>0</v>
      </c>
    </row>
    <row r="275" spans="1:68" ht="12.75" customHeight="1" x14ac:dyDescent="0.2">
      <c r="A275" s="36">
        <f t="shared" si="117"/>
        <v>262</v>
      </c>
      <c r="B275" s="36">
        <f t="shared" si="118"/>
        <v>76</v>
      </c>
      <c r="C275" s="37" t="s">
        <v>217</v>
      </c>
      <c r="D275" s="36" t="s">
        <v>387</v>
      </c>
      <c r="E275" s="38" t="s">
        <v>117</v>
      </c>
      <c r="F275" s="39" t="s">
        <v>61</v>
      </c>
      <c r="G275" s="39">
        <v>5</v>
      </c>
      <c r="H275" s="39">
        <v>4</v>
      </c>
      <c r="I275" s="38">
        <v>2893.7</v>
      </c>
      <c r="J275" s="38">
        <v>2433.8000000000002</v>
      </c>
      <c r="K275" s="38">
        <v>459.9</v>
      </c>
      <c r="L275" s="40">
        <v>88</v>
      </c>
      <c r="M275" s="41">
        <f t="shared" si="112"/>
        <v>8678264.1799999997</v>
      </c>
      <c r="N275" s="41"/>
      <c r="O275" s="41">
        <v>0</v>
      </c>
      <c r="P275" s="41">
        <v>0</v>
      </c>
      <c r="Q275" s="41">
        <f t="shared" si="113"/>
        <v>2407582.406</v>
      </c>
      <c r="R275" s="41">
        <f>+AY275-O275-Q275</f>
        <v>6270681.7740000002</v>
      </c>
      <c r="S275" s="41">
        <v>0</v>
      </c>
      <c r="T275" s="38">
        <v>2576.6799999999998</v>
      </c>
      <c r="U275" s="38">
        <v>2999.02</v>
      </c>
      <c r="V275" s="39">
        <v>2026</v>
      </c>
      <c r="W275" s="43">
        <v>2012494.79</v>
      </c>
      <c r="X275" s="43">
        <f t="shared" ref="X275:X302" si="122">+(J275*11.55+K275*23.1)*12*0.85</f>
        <v>395087.61599999998</v>
      </c>
      <c r="Y275" s="43">
        <f>+(J275*11.55+K275*23.1)*12*30</f>
        <v>13944268.800000001</v>
      </c>
      <c r="Z275" s="43"/>
      <c r="AA275" s="43">
        <f t="shared" si="114"/>
        <v>8678264.1730129384</v>
      </c>
      <c r="AB275" s="43">
        <v>0</v>
      </c>
      <c r="AC275" s="43">
        <v>0</v>
      </c>
      <c r="AD275" s="43">
        <v>4525489.6399999997</v>
      </c>
      <c r="AE275" s="43">
        <v>2930647.37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972293.90619999997</v>
      </c>
      <c r="AO275" s="43">
        <v>86782.641699999993</v>
      </c>
      <c r="AP275" s="43">
        <v>163050.61511294</v>
      </c>
      <c r="AQ275" s="5">
        <f t="shared" si="115"/>
        <v>2</v>
      </c>
      <c r="AS275" s="36" t="e">
        <f t="shared" si="119"/>
        <v>#REF!</v>
      </c>
      <c r="AT275" s="36">
        <f t="shared" si="120"/>
        <v>76</v>
      </c>
      <c r="AU275" s="37" t="s">
        <v>217</v>
      </c>
      <c r="AV275" s="36" t="s">
        <v>387</v>
      </c>
      <c r="AW275" s="36"/>
      <c r="AX275" s="45">
        <f t="shared" si="116"/>
        <v>0</v>
      </c>
      <c r="AY275" s="46">
        <v>8678264.1799999997</v>
      </c>
      <c r="AZ275" s="46"/>
      <c r="BA275" s="46"/>
      <c r="BB275" s="46">
        <v>4525489.6399999997</v>
      </c>
      <c r="BC275" s="46">
        <v>2930647.37</v>
      </c>
      <c r="BD275" s="46"/>
      <c r="BE275" s="45"/>
      <c r="BF275" s="45">
        <v>0</v>
      </c>
      <c r="BG275" s="46"/>
      <c r="BH275" s="46"/>
      <c r="BI275" s="46"/>
      <c r="BJ275" s="46"/>
      <c r="BK275" s="46"/>
      <c r="BL275" s="46">
        <v>972293.91</v>
      </c>
      <c r="BM275" s="46">
        <v>86782.64</v>
      </c>
      <c r="BN275" s="46">
        <v>163050.62</v>
      </c>
      <c r="BP275" s="48">
        <f>+AY275-'Приложение 2'!E276</f>
        <v>0</v>
      </c>
    </row>
    <row r="276" spans="1:68" ht="12.75" customHeight="1" x14ac:dyDescent="0.2">
      <c r="A276" s="36">
        <f t="shared" si="117"/>
        <v>263</v>
      </c>
      <c r="B276" s="36">
        <f t="shared" si="118"/>
        <v>77</v>
      </c>
      <c r="C276" s="37" t="s">
        <v>217</v>
      </c>
      <c r="D276" s="36" t="s">
        <v>388</v>
      </c>
      <c r="E276" s="38" t="s">
        <v>110</v>
      </c>
      <c r="F276" s="39" t="s">
        <v>61</v>
      </c>
      <c r="G276" s="39">
        <v>5</v>
      </c>
      <c r="H276" s="39">
        <v>4</v>
      </c>
      <c r="I276" s="38">
        <v>2550.3000000000002</v>
      </c>
      <c r="J276" s="38">
        <v>2289.3000000000002</v>
      </c>
      <c r="K276" s="38">
        <v>261</v>
      </c>
      <c r="L276" s="40">
        <v>90</v>
      </c>
      <c r="M276" s="41">
        <f t="shared" si="112"/>
        <v>7648400.7199999997</v>
      </c>
      <c r="N276" s="41"/>
      <c r="O276" s="41">
        <v>0</v>
      </c>
      <c r="P276" s="41">
        <v>0</v>
      </c>
      <c r="Q276" s="41">
        <f t="shared" si="113"/>
        <v>1876897.983</v>
      </c>
      <c r="R276" s="41">
        <f>+AY276-O276-Q276</f>
        <v>5771502.7369999997</v>
      </c>
      <c r="S276" s="41">
        <v>0</v>
      </c>
      <c r="T276" s="38">
        <v>2576.6799999999998</v>
      </c>
      <c r="U276" s="38">
        <v>2999.02</v>
      </c>
      <c r="V276" s="39">
        <v>2026</v>
      </c>
      <c r="W276" s="43">
        <v>1545698.73</v>
      </c>
      <c r="X276" s="43">
        <f t="shared" si="122"/>
        <v>331199.25300000003</v>
      </c>
      <c r="Y276" s="43">
        <f>+(J276*11.55+K276*23.1)*12*30</f>
        <v>11689385.400000002</v>
      </c>
      <c r="Z276" s="43"/>
      <c r="AA276" s="43">
        <f t="shared" si="114"/>
        <v>7648400.7120788209</v>
      </c>
      <c r="AB276" s="43">
        <v>0</v>
      </c>
      <c r="AC276" s="43">
        <v>0</v>
      </c>
      <c r="AD276" s="43">
        <v>3988442.56</v>
      </c>
      <c r="AE276" s="43">
        <v>2582862.77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856910.23659999995</v>
      </c>
      <c r="AO276" s="43">
        <v>76484.007100000003</v>
      </c>
      <c r="AP276" s="43">
        <v>143701.13837882</v>
      </c>
      <c r="AQ276" s="5">
        <f t="shared" si="115"/>
        <v>2</v>
      </c>
      <c r="AS276" s="36" t="e">
        <f t="shared" si="119"/>
        <v>#REF!</v>
      </c>
      <c r="AT276" s="36">
        <f t="shared" si="120"/>
        <v>77</v>
      </c>
      <c r="AU276" s="37" t="s">
        <v>217</v>
      </c>
      <c r="AV276" s="36" t="s">
        <v>388</v>
      </c>
      <c r="AW276" s="36"/>
      <c r="AX276" s="45">
        <f t="shared" si="116"/>
        <v>0</v>
      </c>
      <c r="AY276" s="46">
        <v>7648400.7199999997</v>
      </c>
      <c r="AZ276" s="46"/>
      <c r="BA276" s="46"/>
      <c r="BB276" s="46">
        <v>3988442.56</v>
      </c>
      <c r="BC276" s="46">
        <v>2582862.77</v>
      </c>
      <c r="BD276" s="46"/>
      <c r="BE276" s="45"/>
      <c r="BF276" s="45">
        <v>0</v>
      </c>
      <c r="BG276" s="46"/>
      <c r="BH276" s="46"/>
      <c r="BI276" s="46"/>
      <c r="BJ276" s="46"/>
      <c r="BK276" s="46"/>
      <c r="BL276" s="46">
        <v>856910.24</v>
      </c>
      <c r="BM276" s="46">
        <v>76484.009999999995</v>
      </c>
      <c r="BN276" s="46">
        <v>143701.14000000001</v>
      </c>
      <c r="BP276" s="48">
        <f>+AY276-'Приложение 2'!E277</f>
        <v>0</v>
      </c>
    </row>
    <row r="277" spans="1:68" ht="12.75" customHeight="1" x14ac:dyDescent="0.2">
      <c r="A277" s="36">
        <f t="shared" si="117"/>
        <v>264</v>
      </c>
      <c r="B277" s="36">
        <f t="shared" si="118"/>
        <v>78</v>
      </c>
      <c r="C277" s="37" t="s">
        <v>217</v>
      </c>
      <c r="D277" s="36" t="s">
        <v>389</v>
      </c>
      <c r="E277" s="38" t="s">
        <v>390</v>
      </c>
      <c r="F277" s="39" t="s">
        <v>61</v>
      </c>
      <c r="G277" s="39">
        <v>3</v>
      </c>
      <c r="H277" s="39">
        <v>2</v>
      </c>
      <c r="I277" s="38">
        <v>910.1</v>
      </c>
      <c r="J277" s="38">
        <v>910.1</v>
      </c>
      <c r="K277" s="38">
        <v>0</v>
      </c>
      <c r="L277" s="40">
        <v>42</v>
      </c>
      <c r="M277" s="41" t="e">
        <f t="shared" si="112"/>
        <v>#REF!</v>
      </c>
      <c r="N277" s="41"/>
      <c r="O277" s="41">
        <v>1124964.98</v>
      </c>
      <c r="P277" s="41">
        <v>0</v>
      </c>
      <c r="Q277" s="41">
        <f t="shared" si="113"/>
        <v>107218.88100000001</v>
      </c>
      <c r="R277" s="41" t="e">
        <f>IF(Y277&gt;0, Y277, 0)</f>
        <v>#REF!</v>
      </c>
      <c r="S277" s="41" t="e">
        <f>IF(Y277&gt;0, AY277-O277-P277-Q277-R277, 0)</f>
        <v>#REF!</v>
      </c>
      <c r="T277" s="38">
        <v>14270.88</v>
      </c>
      <c r="U277" s="38">
        <v>16246.63</v>
      </c>
      <c r="V277" s="39">
        <v>2026</v>
      </c>
      <c r="W277" s="43">
        <v>0</v>
      </c>
      <c r="X277" s="43">
        <f t="shared" si="122"/>
        <v>107218.88100000001</v>
      </c>
      <c r="Y277" s="43" t="e">
        <f>+(J277*11.55+K277*23.1)*12*30+[1]Лист1!$BC$86</f>
        <v>#REF!</v>
      </c>
      <c r="Z277" s="43"/>
      <c r="AA277" s="43">
        <f t="shared" si="114"/>
        <v>14786057.971279619</v>
      </c>
      <c r="AB277" s="43">
        <v>5002611.96</v>
      </c>
      <c r="AC277" s="43">
        <v>3023250.48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4962061.41</v>
      </c>
      <c r="AN277" s="43">
        <v>1366253.952</v>
      </c>
      <c r="AO277" s="43">
        <v>147860.5797</v>
      </c>
      <c r="AP277" s="43">
        <v>284019.58957961999</v>
      </c>
      <c r="AQ277" s="5">
        <f t="shared" si="115"/>
        <v>3</v>
      </c>
      <c r="AS277" s="36" t="e">
        <f t="shared" si="119"/>
        <v>#REF!</v>
      </c>
      <c r="AT277" s="36">
        <f t="shared" si="120"/>
        <v>78</v>
      </c>
      <c r="AU277" s="37" t="s">
        <v>217</v>
      </c>
      <c r="AV277" s="36" t="s">
        <v>389</v>
      </c>
      <c r="AW277" s="36"/>
      <c r="AX277" s="45" t="e">
        <f t="shared" si="116"/>
        <v>#REF!</v>
      </c>
      <c r="AY277" s="46">
        <v>14786057.970000001</v>
      </c>
      <c r="AZ277" s="46">
        <v>5002611.96</v>
      </c>
      <c r="BA277" s="46">
        <v>3023250.48</v>
      </c>
      <c r="BB277" s="46"/>
      <c r="BC277" s="46"/>
      <c r="BD277" s="46"/>
      <c r="BE277" s="45"/>
      <c r="BF277" s="45">
        <v>0</v>
      </c>
      <c r="BG277" s="46"/>
      <c r="BH277" s="46"/>
      <c r="BI277" s="46"/>
      <c r="BJ277" s="46"/>
      <c r="BK277" s="46">
        <v>4962061.41</v>
      </c>
      <c r="BL277" s="46">
        <v>1366253.95</v>
      </c>
      <c r="BM277" s="46">
        <v>147860.57999999999</v>
      </c>
      <c r="BN277" s="46">
        <v>284019.59000000003</v>
      </c>
      <c r="BP277" s="48">
        <f>+AY277-'Приложение 2'!E278</f>
        <v>0</v>
      </c>
    </row>
    <row r="278" spans="1:68" ht="12.75" customHeight="1" x14ac:dyDescent="0.2">
      <c r="A278" s="36">
        <f t="shared" si="117"/>
        <v>265</v>
      </c>
      <c r="B278" s="36">
        <f t="shared" si="118"/>
        <v>79</v>
      </c>
      <c r="C278" s="37" t="s">
        <v>217</v>
      </c>
      <c r="D278" s="36" t="s">
        <v>391</v>
      </c>
      <c r="E278" s="38" t="s">
        <v>108</v>
      </c>
      <c r="F278" s="39" t="s">
        <v>61</v>
      </c>
      <c r="G278" s="39">
        <v>5</v>
      </c>
      <c r="H278" s="39">
        <v>3</v>
      </c>
      <c r="I278" s="38">
        <v>2326.1</v>
      </c>
      <c r="J278" s="38">
        <v>2326.1</v>
      </c>
      <c r="K278" s="38">
        <v>0</v>
      </c>
      <c r="L278" s="40">
        <v>76</v>
      </c>
      <c r="M278" s="41">
        <f t="shared" si="112"/>
        <v>6976020.4299999997</v>
      </c>
      <c r="N278" s="41"/>
      <c r="O278" s="41">
        <v>0</v>
      </c>
      <c r="P278" s="41">
        <v>0</v>
      </c>
      <c r="Q278" s="41">
        <f t="shared" si="113"/>
        <v>1278731.091</v>
      </c>
      <c r="R278" s="41">
        <f>+AY278-O278-Q278</f>
        <v>5697289.3389999997</v>
      </c>
      <c r="S278" s="41">
        <v>0</v>
      </c>
      <c r="T278" s="38">
        <v>2576.6799999999998</v>
      </c>
      <c r="U278" s="38">
        <v>2999.02</v>
      </c>
      <c r="V278" s="39">
        <v>2026</v>
      </c>
      <c r="W278" s="43">
        <v>1004693.25</v>
      </c>
      <c r="X278" s="43">
        <f t="shared" si="122"/>
        <v>274037.84100000001</v>
      </c>
      <c r="Y278" s="43">
        <f>+(J278*11.55+K278*23.1)*12*30</f>
        <v>9671923.8000000007</v>
      </c>
      <c r="Z278" s="43"/>
      <c r="AA278" s="43">
        <f t="shared" si="114"/>
        <v>6976020.4256011592</v>
      </c>
      <c r="AB278" s="43">
        <v>0</v>
      </c>
      <c r="AC278" s="43">
        <v>0</v>
      </c>
      <c r="AD278" s="43">
        <v>3637813.68</v>
      </c>
      <c r="AE278" s="43">
        <v>2355800.14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3">
        <v>781578.20640000002</v>
      </c>
      <c r="AO278" s="43">
        <v>69760.204199999993</v>
      </c>
      <c r="AP278" s="43">
        <v>131068.19500116</v>
      </c>
      <c r="AQ278" s="5">
        <f t="shared" si="115"/>
        <v>2</v>
      </c>
      <c r="AS278" s="36" t="e">
        <f t="shared" si="119"/>
        <v>#REF!</v>
      </c>
      <c r="AT278" s="36">
        <f t="shared" si="120"/>
        <v>79</v>
      </c>
      <c r="AU278" s="37" t="s">
        <v>217</v>
      </c>
      <c r="AV278" s="36" t="s">
        <v>391</v>
      </c>
      <c r="AW278" s="36"/>
      <c r="AX278" s="45">
        <f t="shared" si="116"/>
        <v>0</v>
      </c>
      <c r="AY278" s="46">
        <v>6976020.4299999997</v>
      </c>
      <c r="AZ278" s="46"/>
      <c r="BA278" s="46"/>
      <c r="BB278" s="46">
        <v>3637813.68</v>
      </c>
      <c r="BC278" s="46">
        <v>2355800.14</v>
      </c>
      <c r="BD278" s="46"/>
      <c r="BE278" s="45"/>
      <c r="BF278" s="45">
        <v>0</v>
      </c>
      <c r="BG278" s="46"/>
      <c r="BH278" s="46"/>
      <c r="BI278" s="46"/>
      <c r="BJ278" s="46"/>
      <c r="BK278" s="46"/>
      <c r="BL278" s="46">
        <v>781578.21</v>
      </c>
      <c r="BM278" s="46">
        <v>69760.2</v>
      </c>
      <c r="BN278" s="46">
        <v>131068.2</v>
      </c>
      <c r="BP278" s="48">
        <f>+AY278-'Приложение 2'!E279</f>
        <v>0</v>
      </c>
    </row>
    <row r="279" spans="1:68" ht="12.75" customHeight="1" x14ac:dyDescent="0.2">
      <c r="A279" s="36">
        <f t="shared" si="117"/>
        <v>266</v>
      </c>
      <c r="B279" s="36">
        <f t="shared" si="118"/>
        <v>80</v>
      </c>
      <c r="C279" s="37" t="s">
        <v>217</v>
      </c>
      <c r="D279" s="36" t="s">
        <v>392</v>
      </c>
      <c r="E279" s="38" t="s">
        <v>71</v>
      </c>
      <c r="F279" s="39" t="s">
        <v>61</v>
      </c>
      <c r="G279" s="39">
        <v>5</v>
      </c>
      <c r="H279" s="39">
        <v>4</v>
      </c>
      <c r="I279" s="38">
        <v>2787.1</v>
      </c>
      <c r="J279" s="38">
        <v>2787.1</v>
      </c>
      <c r="K279" s="38">
        <v>0</v>
      </c>
      <c r="L279" s="40">
        <v>110</v>
      </c>
      <c r="M279" s="41">
        <f t="shared" si="112"/>
        <v>8358568.6400000006</v>
      </c>
      <c r="N279" s="41"/>
      <c r="O279" s="41">
        <v>615424.47</v>
      </c>
      <c r="P279" s="41">
        <v>0</v>
      </c>
      <c r="Q279" s="41">
        <f t="shared" si="113"/>
        <v>1305496.5209999999</v>
      </c>
      <c r="R279" s="41">
        <f>+AY279-O279-Q279</f>
        <v>6437647.6490000002</v>
      </c>
      <c r="S279" s="41">
        <v>0</v>
      </c>
      <c r="T279" s="38">
        <v>2576.6799999999998</v>
      </c>
      <c r="U279" s="38">
        <v>2999.02</v>
      </c>
      <c r="V279" s="39">
        <v>2026</v>
      </c>
      <c r="W279" s="43">
        <v>977148.27</v>
      </c>
      <c r="X279" s="43">
        <f t="shared" si="122"/>
        <v>328348.25099999999</v>
      </c>
      <c r="Y279" s="43">
        <f>+(J279*11.55+K279*23.1)*12*30</f>
        <v>11588761.800000001</v>
      </c>
      <c r="Z279" s="43"/>
      <c r="AA279" s="43">
        <f t="shared" si="114"/>
        <v>8358568.6391881006</v>
      </c>
      <c r="AB279" s="43">
        <v>0</v>
      </c>
      <c r="AC279" s="43">
        <v>0</v>
      </c>
      <c r="AD279" s="43">
        <v>4358776.71</v>
      </c>
      <c r="AE279" s="43">
        <v>2822686.28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936475.91209999996</v>
      </c>
      <c r="AO279" s="43">
        <v>83585.686400000006</v>
      </c>
      <c r="AP279" s="43">
        <v>157044.05068809999</v>
      </c>
      <c r="AQ279" s="5">
        <f t="shared" si="115"/>
        <v>2</v>
      </c>
      <c r="AS279" s="36" t="e">
        <f t="shared" si="119"/>
        <v>#REF!</v>
      </c>
      <c r="AT279" s="36">
        <f t="shared" si="120"/>
        <v>80</v>
      </c>
      <c r="AU279" s="37" t="s">
        <v>217</v>
      </c>
      <c r="AV279" s="36" t="s">
        <v>392</v>
      </c>
      <c r="AW279" s="36"/>
      <c r="AX279" s="45">
        <f t="shared" si="116"/>
        <v>0</v>
      </c>
      <c r="AY279" s="46">
        <v>8358568.6399999997</v>
      </c>
      <c r="AZ279" s="46"/>
      <c r="BA279" s="46"/>
      <c r="BB279" s="46">
        <v>4358776.71</v>
      </c>
      <c r="BC279" s="46">
        <v>2822686.28</v>
      </c>
      <c r="BD279" s="46"/>
      <c r="BE279" s="45"/>
      <c r="BF279" s="45">
        <v>0</v>
      </c>
      <c r="BG279" s="46"/>
      <c r="BH279" s="46"/>
      <c r="BI279" s="46"/>
      <c r="BJ279" s="46"/>
      <c r="BK279" s="46"/>
      <c r="BL279" s="46">
        <v>936475.91</v>
      </c>
      <c r="BM279" s="46">
        <v>83585.69</v>
      </c>
      <c r="BN279" s="46">
        <v>157044.04999999999</v>
      </c>
      <c r="BP279" s="48">
        <f>+AY279-'Приложение 2'!E280</f>
        <v>0</v>
      </c>
    </row>
    <row r="280" spans="1:68" ht="12.75" customHeight="1" x14ac:dyDescent="0.2">
      <c r="A280" s="36">
        <f t="shared" si="117"/>
        <v>267</v>
      </c>
      <c r="B280" s="36">
        <f t="shared" si="118"/>
        <v>81</v>
      </c>
      <c r="C280" s="37" t="s">
        <v>217</v>
      </c>
      <c r="D280" s="36" t="s">
        <v>393</v>
      </c>
      <c r="E280" s="38" t="s">
        <v>147</v>
      </c>
      <c r="F280" s="39" t="s">
        <v>61</v>
      </c>
      <c r="G280" s="39">
        <v>3</v>
      </c>
      <c r="H280" s="39">
        <v>2</v>
      </c>
      <c r="I280" s="38">
        <v>637.79999999999995</v>
      </c>
      <c r="J280" s="38">
        <v>637.79999999999995</v>
      </c>
      <c r="K280" s="38">
        <v>0</v>
      </c>
      <c r="L280" s="40">
        <v>23</v>
      </c>
      <c r="M280" s="41" t="e">
        <f t="shared" si="112"/>
        <v>#REF!</v>
      </c>
      <c r="N280" s="41"/>
      <c r="O280" s="41">
        <v>1369300.43</v>
      </c>
      <c r="P280" s="41">
        <v>0</v>
      </c>
      <c r="Q280" s="41">
        <f t="shared" si="113"/>
        <v>75139.217999999993</v>
      </c>
      <c r="R280" s="41" t="e">
        <f t="shared" ref="R280:R292" si="123">IF(Y280&gt;0, Y280, 0)</f>
        <v>#REF!</v>
      </c>
      <c r="S280" s="41" t="e">
        <f t="shared" ref="S280:S289" si="124">IF(Y280&gt;0, AY280-O280-P280-Q280-R280, 0)</f>
        <v>#REF!</v>
      </c>
      <c r="T280" s="38">
        <v>11941.46</v>
      </c>
      <c r="U280" s="38">
        <v>13626.73</v>
      </c>
      <c r="V280" s="39">
        <v>2026</v>
      </c>
      <c r="W280" s="43">
        <v>0</v>
      </c>
      <c r="X280" s="43">
        <f t="shared" si="122"/>
        <v>75139.217999999993</v>
      </c>
      <c r="Y280" s="43" t="e">
        <f>+(J280*11.55+K280*23.1)*12*30+[1]Лист1!$BC$89</f>
        <v>#REF!</v>
      </c>
      <c r="Z280" s="43"/>
      <c r="AA280" s="43">
        <f t="shared" si="114"/>
        <v>8691128.3850741014</v>
      </c>
      <c r="AB280" s="43">
        <v>3505841.01</v>
      </c>
      <c r="AC280" s="43">
        <v>2118700.31</v>
      </c>
      <c r="AD280" s="43">
        <v>0</v>
      </c>
      <c r="AE280" s="43">
        <v>870270.45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1121454.44</v>
      </c>
      <c r="AM280" s="43">
        <v>0</v>
      </c>
      <c r="AN280" s="43">
        <v>821398.57460000005</v>
      </c>
      <c r="AO280" s="43">
        <v>86911.283899999995</v>
      </c>
      <c r="AP280" s="43">
        <v>166552.3165741</v>
      </c>
      <c r="AQ280" s="5">
        <f t="shared" si="115"/>
        <v>4</v>
      </c>
      <c r="AS280" s="36" t="e">
        <f t="shared" si="119"/>
        <v>#REF!</v>
      </c>
      <c r="AT280" s="36">
        <f t="shared" si="120"/>
        <v>81</v>
      </c>
      <c r="AU280" s="37" t="s">
        <v>217</v>
      </c>
      <c r="AV280" s="36" t="s">
        <v>393</v>
      </c>
      <c r="AW280" s="36"/>
      <c r="AX280" s="45" t="e">
        <f t="shared" si="116"/>
        <v>#REF!</v>
      </c>
      <c r="AY280" s="46">
        <v>8691128.3800000008</v>
      </c>
      <c r="AZ280" s="46">
        <v>3505841.01</v>
      </c>
      <c r="BA280" s="46">
        <v>2118700.31</v>
      </c>
      <c r="BB280" s="46"/>
      <c r="BC280" s="46">
        <v>870270.45</v>
      </c>
      <c r="BD280" s="46"/>
      <c r="BE280" s="45"/>
      <c r="BF280" s="45">
        <v>0</v>
      </c>
      <c r="BG280" s="46"/>
      <c r="BH280" s="46"/>
      <c r="BI280" s="46"/>
      <c r="BJ280" s="46">
        <v>1121454.44</v>
      </c>
      <c r="BK280" s="46"/>
      <c r="BL280" s="46">
        <v>821398.57</v>
      </c>
      <c r="BM280" s="46">
        <v>86911.28</v>
      </c>
      <c r="BN280" s="46">
        <v>166552.32000000001</v>
      </c>
      <c r="BP280" s="48">
        <f>+AY280-'Приложение 2'!E281</f>
        <v>0</v>
      </c>
    </row>
    <row r="281" spans="1:68" ht="12.75" customHeight="1" x14ac:dyDescent="0.2">
      <c r="A281" s="36">
        <f t="shared" si="117"/>
        <v>268</v>
      </c>
      <c r="B281" s="36">
        <f t="shared" si="118"/>
        <v>82</v>
      </c>
      <c r="C281" s="37" t="s">
        <v>217</v>
      </c>
      <c r="D281" s="36" t="s">
        <v>394</v>
      </c>
      <c r="E281" s="38" t="s">
        <v>216</v>
      </c>
      <c r="F281" s="39" t="s">
        <v>61</v>
      </c>
      <c r="G281" s="39">
        <v>4</v>
      </c>
      <c r="H281" s="39">
        <v>4</v>
      </c>
      <c r="I281" s="38">
        <v>2783</v>
      </c>
      <c r="J281" s="38">
        <v>2783</v>
      </c>
      <c r="K281" s="38">
        <v>0</v>
      </c>
      <c r="L281" s="40">
        <v>91</v>
      </c>
      <c r="M281" s="41" t="e">
        <f t="shared" si="112"/>
        <v>#REF!</v>
      </c>
      <c r="N281" s="41"/>
      <c r="O281" s="41">
        <v>1539081.47</v>
      </c>
      <c r="P281" s="41">
        <v>0</v>
      </c>
      <c r="Q281" s="41">
        <f t="shared" si="113"/>
        <v>327865.23000000004</v>
      </c>
      <c r="R281" s="41" t="e">
        <f t="shared" si="123"/>
        <v>#REF!</v>
      </c>
      <c r="S281" s="41" t="e">
        <f t="shared" si="124"/>
        <v>#REF!</v>
      </c>
      <c r="T281" s="38">
        <v>6460.09</v>
      </c>
      <c r="U281" s="38">
        <v>7332.68</v>
      </c>
      <c r="V281" s="39">
        <v>2026</v>
      </c>
      <c r="W281" s="43">
        <v>0</v>
      </c>
      <c r="X281" s="43">
        <f t="shared" si="122"/>
        <v>327865.23000000004</v>
      </c>
      <c r="Y281" s="43" t="e">
        <f>+(J281*11.55+K281*23.1)*12*30+[1]Лист1!$BC$91</f>
        <v>#REF!</v>
      </c>
      <c r="Z281" s="43"/>
      <c r="AA281" s="43">
        <f t="shared" si="114"/>
        <v>20406848.439544398</v>
      </c>
      <c r="AB281" s="43">
        <v>9328052.1099999994</v>
      </c>
      <c r="AC281" s="43">
        <v>4298021.62</v>
      </c>
      <c r="AD281" s="43">
        <v>4352364.68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1831189.5096</v>
      </c>
      <c r="AO281" s="43">
        <v>204068.48439999999</v>
      </c>
      <c r="AP281" s="43">
        <v>393152.03554439999</v>
      </c>
      <c r="AQ281" s="5">
        <f t="shared" si="115"/>
        <v>3</v>
      </c>
      <c r="AS281" s="36" t="e">
        <f t="shared" si="119"/>
        <v>#REF!</v>
      </c>
      <c r="AT281" s="36">
        <f t="shared" si="120"/>
        <v>82</v>
      </c>
      <c r="AU281" s="37" t="s">
        <v>217</v>
      </c>
      <c r="AV281" s="36" t="s">
        <v>394</v>
      </c>
      <c r="AW281" s="36"/>
      <c r="AX281" s="45" t="e">
        <f t="shared" si="116"/>
        <v>#REF!</v>
      </c>
      <c r="AY281" s="46">
        <v>20406848.440000001</v>
      </c>
      <c r="AZ281" s="46">
        <v>9328052.1099999994</v>
      </c>
      <c r="BA281" s="46">
        <v>4298021.62</v>
      </c>
      <c r="BB281" s="46">
        <v>4352364.68</v>
      </c>
      <c r="BC281" s="46"/>
      <c r="BD281" s="46"/>
      <c r="BE281" s="45"/>
      <c r="BF281" s="45">
        <v>0</v>
      </c>
      <c r="BG281" s="46"/>
      <c r="BH281" s="46"/>
      <c r="BI281" s="46"/>
      <c r="BJ281" s="46"/>
      <c r="BK281" s="46"/>
      <c r="BL281" s="46">
        <v>1831189.51</v>
      </c>
      <c r="BM281" s="46">
        <v>204068.48000000001</v>
      </c>
      <c r="BN281" s="46">
        <v>393152.04</v>
      </c>
      <c r="BP281" s="48">
        <f>+AY281-'Приложение 2'!E282</f>
        <v>0</v>
      </c>
    </row>
    <row r="282" spans="1:68" ht="12.75" customHeight="1" x14ac:dyDescent="0.2">
      <c r="A282" s="36">
        <f t="shared" si="117"/>
        <v>269</v>
      </c>
      <c r="B282" s="36">
        <f t="shared" si="118"/>
        <v>83</v>
      </c>
      <c r="C282" s="37" t="s">
        <v>217</v>
      </c>
      <c r="D282" s="36" t="s">
        <v>395</v>
      </c>
      <c r="E282" s="38" t="s">
        <v>149</v>
      </c>
      <c r="F282" s="39" t="s">
        <v>61</v>
      </c>
      <c r="G282" s="39">
        <v>4</v>
      </c>
      <c r="H282" s="39"/>
      <c r="I282" s="38">
        <v>1286.2</v>
      </c>
      <c r="J282" s="38">
        <v>1217.5999999999999</v>
      </c>
      <c r="K282" s="38">
        <v>68.600000000000094</v>
      </c>
      <c r="L282" s="40">
        <v>2</v>
      </c>
      <c r="M282" s="41" t="e">
        <f t="shared" si="112"/>
        <v>#REF!</v>
      </c>
      <c r="N282" s="41"/>
      <c r="O282" s="41">
        <v>2649861.2599999998</v>
      </c>
      <c r="P282" s="41">
        <v>0</v>
      </c>
      <c r="Q282" s="41">
        <f t="shared" si="113"/>
        <v>159608.98800000001</v>
      </c>
      <c r="R282" s="41" t="e">
        <f t="shared" si="123"/>
        <v>#REF!</v>
      </c>
      <c r="S282" s="41" t="e">
        <f t="shared" si="124"/>
        <v>#REF!</v>
      </c>
      <c r="T282" s="38">
        <v>23647.73</v>
      </c>
      <c r="U282" s="38">
        <v>27006.45</v>
      </c>
      <c r="V282" s="39">
        <v>2026</v>
      </c>
      <c r="W282" s="43">
        <v>0</v>
      </c>
      <c r="X282" s="43">
        <f t="shared" si="122"/>
        <v>159608.98800000001</v>
      </c>
      <c r="Y282" s="43" t="e">
        <f>+(J282*11.55+K282*23.1)*12*30+[1]Лист1!$BC$92</f>
        <v>#REF!</v>
      </c>
      <c r="Z282" s="43"/>
      <c r="AA282" s="43">
        <f t="shared" si="114"/>
        <v>34735695.987213902</v>
      </c>
      <c r="AB282" s="43">
        <v>4311081.79</v>
      </c>
      <c r="AC282" s="43">
        <v>1986387.14</v>
      </c>
      <c r="AD282" s="43">
        <v>2011502.5</v>
      </c>
      <c r="AE282" s="43">
        <v>1302622.47</v>
      </c>
      <c r="AF282" s="43">
        <v>0</v>
      </c>
      <c r="AG282" s="43">
        <v>0</v>
      </c>
      <c r="AH282" s="43">
        <v>0</v>
      </c>
      <c r="AI282" s="43">
        <v>0</v>
      </c>
      <c r="AJ282" s="43">
        <v>10188835.74</v>
      </c>
      <c r="AK282" s="43">
        <v>0</v>
      </c>
      <c r="AL282" s="43">
        <v>5234759.29</v>
      </c>
      <c r="AM282" s="43">
        <v>5380522.4500000002</v>
      </c>
      <c r="AN282" s="43">
        <v>3307497.6416000002</v>
      </c>
      <c r="AO282" s="43">
        <v>347356.95990000002</v>
      </c>
      <c r="AP282" s="43">
        <v>665130.00571389997</v>
      </c>
      <c r="AQ282" s="5">
        <f t="shared" si="115"/>
        <v>7</v>
      </c>
      <c r="AS282" s="36" t="e">
        <f t="shared" si="119"/>
        <v>#REF!</v>
      </c>
      <c r="AT282" s="36">
        <f t="shared" si="120"/>
        <v>83</v>
      </c>
      <c r="AU282" s="37" t="s">
        <v>217</v>
      </c>
      <c r="AV282" s="36" t="s">
        <v>395</v>
      </c>
      <c r="AW282" s="36"/>
      <c r="AX282" s="45" t="e">
        <f t="shared" si="116"/>
        <v>#REF!</v>
      </c>
      <c r="AY282" s="46">
        <v>34735695.990000002</v>
      </c>
      <c r="AZ282" s="46">
        <v>4311081.79</v>
      </c>
      <c r="BA282" s="46">
        <v>1986387.14</v>
      </c>
      <c r="BB282" s="46">
        <v>2011502.5</v>
      </c>
      <c r="BC282" s="46">
        <v>1302622.47</v>
      </c>
      <c r="BD282" s="46"/>
      <c r="BE282" s="45"/>
      <c r="BF282" s="45">
        <v>0</v>
      </c>
      <c r="BG282" s="46"/>
      <c r="BH282" s="46">
        <v>10188835.74</v>
      </c>
      <c r="BI282" s="46"/>
      <c r="BJ282" s="46">
        <v>5234759.29</v>
      </c>
      <c r="BK282" s="46">
        <v>5380522.4500000002</v>
      </c>
      <c r="BL282" s="46">
        <v>3307497.64</v>
      </c>
      <c r="BM282" s="46">
        <v>347356.96</v>
      </c>
      <c r="BN282" s="46">
        <v>665130.01</v>
      </c>
      <c r="BP282" s="48">
        <f>+AY282-'Приложение 2'!E283</f>
        <v>0</v>
      </c>
    </row>
    <row r="283" spans="1:68" ht="12.75" customHeight="1" x14ac:dyDescent="0.2">
      <c r="A283" s="36">
        <f t="shared" si="117"/>
        <v>270</v>
      </c>
      <c r="B283" s="36">
        <f t="shared" si="118"/>
        <v>84</v>
      </c>
      <c r="C283" s="37" t="s">
        <v>230</v>
      </c>
      <c r="D283" s="36" t="s">
        <v>396</v>
      </c>
      <c r="E283" s="38" t="s">
        <v>206</v>
      </c>
      <c r="F283" s="39" t="s">
        <v>61</v>
      </c>
      <c r="G283" s="39">
        <v>2</v>
      </c>
      <c r="H283" s="39">
        <v>2</v>
      </c>
      <c r="I283" s="38">
        <v>438.4</v>
      </c>
      <c r="J283" s="38">
        <v>438.4</v>
      </c>
      <c r="K283" s="38">
        <v>0</v>
      </c>
      <c r="L283" s="40">
        <v>9</v>
      </c>
      <c r="M283" s="41" t="e">
        <f t="shared" si="112"/>
        <v>#REF!</v>
      </c>
      <c r="N283" s="41"/>
      <c r="O283" s="41">
        <v>1114734.51</v>
      </c>
      <c r="P283" s="41">
        <v>0</v>
      </c>
      <c r="Q283" s="41">
        <f t="shared" si="113"/>
        <v>51647.904000000002</v>
      </c>
      <c r="R283" s="41" t="e">
        <f t="shared" si="123"/>
        <v>#REF!</v>
      </c>
      <c r="S283" s="41" t="e">
        <f t="shared" si="124"/>
        <v>#REF!</v>
      </c>
      <c r="T283" s="38">
        <v>28999.35</v>
      </c>
      <c r="U283" s="38">
        <v>33296.07</v>
      </c>
      <c r="V283" s="39">
        <v>2026</v>
      </c>
      <c r="W283" s="43">
        <v>0</v>
      </c>
      <c r="X283" s="43">
        <f t="shared" si="122"/>
        <v>51647.904000000002</v>
      </c>
      <c r="Y283" s="43" t="e">
        <f>+(J283*11.55+K283*23.1)*12*30+[1]Лист1!$BC$94</f>
        <v>#REF!</v>
      </c>
      <c r="Z283" s="43"/>
      <c r="AA283" s="43">
        <f t="shared" si="114"/>
        <v>14596997.08647614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6728518.9800000004</v>
      </c>
      <c r="AM283" s="43">
        <v>5984794.0199999996</v>
      </c>
      <c r="AN283" s="43">
        <v>1459699.709</v>
      </c>
      <c r="AO283" s="43">
        <v>145969.97089999999</v>
      </c>
      <c r="AP283" s="43">
        <v>278014.40657614003</v>
      </c>
      <c r="AQ283" s="5">
        <f t="shared" si="115"/>
        <v>2</v>
      </c>
      <c r="AS283" s="36" t="e">
        <f t="shared" si="119"/>
        <v>#REF!</v>
      </c>
      <c r="AT283" s="36">
        <f t="shared" si="120"/>
        <v>84</v>
      </c>
      <c r="AU283" s="37" t="s">
        <v>230</v>
      </c>
      <c r="AV283" s="36" t="s">
        <v>396</v>
      </c>
      <c r="AW283" s="36"/>
      <c r="AX283" s="45" t="e">
        <f t="shared" si="116"/>
        <v>#REF!</v>
      </c>
      <c r="AY283" s="46">
        <v>14596997.09</v>
      </c>
      <c r="AZ283" s="46"/>
      <c r="BA283" s="46"/>
      <c r="BB283" s="46"/>
      <c r="BC283" s="46"/>
      <c r="BD283" s="46"/>
      <c r="BE283" s="45"/>
      <c r="BF283" s="45">
        <v>0</v>
      </c>
      <c r="BG283" s="46"/>
      <c r="BH283" s="46"/>
      <c r="BI283" s="46"/>
      <c r="BJ283" s="46">
        <v>6728518.9800000004</v>
      </c>
      <c r="BK283" s="46">
        <v>5984794.0199999996</v>
      </c>
      <c r="BL283" s="46">
        <v>1459699.71</v>
      </c>
      <c r="BM283" s="46">
        <v>145969.97</v>
      </c>
      <c r="BN283" s="46">
        <v>278014.40999999997</v>
      </c>
      <c r="BP283" s="48">
        <f>+AY283-'Приложение 2'!E284</f>
        <v>0</v>
      </c>
    </row>
    <row r="284" spans="1:68" ht="12.75" customHeight="1" x14ac:dyDescent="0.2">
      <c r="A284" s="36">
        <f t="shared" si="117"/>
        <v>271</v>
      </c>
      <c r="B284" s="36">
        <f t="shared" si="118"/>
        <v>85</v>
      </c>
      <c r="C284" s="37" t="s">
        <v>397</v>
      </c>
      <c r="D284" s="36" t="s">
        <v>398</v>
      </c>
      <c r="E284" s="38" t="s">
        <v>77</v>
      </c>
      <c r="F284" s="39" t="s">
        <v>61</v>
      </c>
      <c r="G284" s="39">
        <v>2</v>
      </c>
      <c r="H284" s="39">
        <v>2</v>
      </c>
      <c r="I284" s="38">
        <v>853.9</v>
      </c>
      <c r="J284" s="38">
        <v>853.9</v>
      </c>
      <c r="K284" s="38">
        <v>0</v>
      </c>
      <c r="L284" s="40">
        <v>47</v>
      </c>
      <c r="M284" s="41" t="e">
        <f t="shared" si="112"/>
        <v>#REF!</v>
      </c>
      <c r="N284" s="41"/>
      <c r="O284" s="41">
        <v>836415.09</v>
      </c>
      <c r="P284" s="41">
        <v>0</v>
      </c>
      <c r="Q284" s="41">
        <f t="shared" si="113"/>
        <v>100597.959</v>
      </c>
      <c r="R284" s="41" t="e">
        <f t="shared" si="123"/>
        <v>#REF!</v>
      </c>
      <c r="S284" s="41" t="e">
        <f t="shared" si="124"/>
        <v>#REF!</v>
      </c>
      <c r="T284" s="38">
        <v>11360.57</v>
      </c>
      <c r="U284" s="38">
        <v>12898.89</v>
      </c>
      <c r="V284" s="39">
        <v>2026</v>
      </c>
      <c r="W284" s="43">
        <v>0</v>
      </c>
      <c r="X284" s="43">
        <f t="shared" si="122"/>
        <v>100597.959</v>
      </c>
      <c r="Y284" s="43" t="e">
        <f>+(J284*11.55+K284*23.1)*12*30+[1]Лист1!$BC$96</f>
        <v>#REF!</v>
      </c>
      <c r="Z284" s="43"/>
      <c r="AA284" s="43">
        <f t="shared" si="114"/>
        <v>11014362.172394199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9700789.3399999999</v>
      </c>
      <c r="AK284" s="43">
        <v>0</v>
      </c>
      <c r="AL284" s="43">
        <v>0</v>
      </c>
      <c r="AM284" s="43">
        <v>0</v>
      </c>
      <c r="AN284" s="43">
        <v>991292.59530000004</v>
      </c>
      <c r="AO284" s="43">
        <v>110143.6217</v>
      </c>
      <c r="AP284" s="43">
        <v>212136.61539419999</v>
      </c>
      <c r="AQ284" s="5">
        <f t="shared" si="115"/>
        <v>1</v>
      </c>
      <c r="AS284" s="36" t="e">
        <f t="shared" si="119"/>
        <v>#REF!</v>
      </c>
      <c r="AT284" s="36">
        <f t="shared" si="120"/>
        <v>85</v>
      </c>
      <c r="AU284" s="37" t="s">
        <v>397</v>
      </c>
      <c r="AV284" s="36" t="s">
        <v>398</v>
      </c>
      <c r="AW284" s="36"/>
      <c r="AX284" s="45" t="e">
        <f t="shared" si="116"/>
        <v>#REF!</v>
      </c>
      <c r="AY284" s="46">
        <v>11014362.18</v>
      </c>
      <c r="AZ284" s="46"/>
      <c r="BA284" s="46"/>
      <c r="BB284" s="46"/>
      <c r="BC284" s="46"/>
      <c r="BD284" s="46"/>
      <c r="BE284" s="45"/>
      <c r="BF284" s="45">
        <v>0</v>
      </c>
      <c r="BG284" s="46"/>
      <c r="BH284" s="46">
        <v>9700789.3399999999</v>
      </c>
      <c r="BI284" s="46"/>
      <c r="BJ284" s="46"/>
      <c r="BK284" s="46"/>
      <c r="BL284" s="46">
        <v>991292.6</v>
      </c>
      <c r="BM284" s="46">
        <v>110143.62</v>
      </c>
      <c r="BN284" s="46">
        <v>212136.62</v>
      </c>
      <c r="BP284" s="48">
        <f>+AY284-'Приложение 2'!E285</f>
        <v>0</v>
      </c>
    </row>
    <row r="285" spans="1:68" ht="12.75" customHeight="1" x14ac:dyDescent="0.2">
      <c r="A285" s="36">
        <f t="shared" si="117"/>
        <v>272</v>
      </c>
      <c r="B285" s="36">
        <f t="shared" si="118"/>
        <v>86</v>
      </c>
      <c r="C285" s="37" t="s">
        <v>58</v>
      </c>
      <c r="D285" s="36" t="s">
        <v>399</v>
      </c>
      <c r="E285" s="38" t="s">
        <v>400</v>
      </c>
      <c r="F285" s="39" t="s">
        <v>61</v>
      </c>
      <c r="G285" s="39">
        <v>3</v>
      </c>
      <c r="H285" s="39">
        <v>3</v>
      </c>
      <c r="I285" s="38">
        <v>1316.3</v>
      </c>
      <c r="J285" s="38">
        <v>1158.4000000000001</v>
      </c>
      <c r="K285" s="38">
        <v>157.9</v>
      </c>
      <c r="L285" s="40">
        <v>40</v>
      </c>
      <c r="M285" s="41" t="e">
        <f t="shared" si="112"/>
        <v>#REF!</v>
      </c>
      <c r="N285" s="41"/>
      <c r="O285" s="41">
        <v>1156537.95</v>
      </c>
      <c r="P285" s="41">
        <v>0</v>
      </c>
      <c r="Q285" s="41">
        <f t="shared" si="113"/>
        <v>173675.50200000001</v>
      </c>
      <c r="R285" s="41" t="e">
        <f t="shared" si="123"/>
        <v>#REF!</v>
      </c>
      <c r="S285" s="41" t="e">
        <f t="shared" si="124"/>
        <v>#REF!</v>
      </c>
      <c r="T285" s="38">
        <v>2515.9499999999998</v>
      </c>
      <c r="U285" s="38">
        <v>2888.73</v>
      </c>
      <c r="V285" s="39">
        <v>2026</v>
      </c>
      <c r="W285" s="43">
        <v>0</v>
      </c>
      <c r="X285" s="43">
        <f t="shared" si="122"/>
        <v>173675.50200000001</v>
      </c>
      <c r="Y285" s="43" t="e">
        <f>+(J285*11.55+K285*23.1)*12*30+[3]Лист1!$BC$143</f>
        <v>#REF!</v>
      </c>
      <c r="Z285" s="43"/>
      <c r="AA285" s="43">
        <f t="shared" si="114"/>
        <v>3802435.2957238001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3311746.23</v>
      </c>
      <c r="AN285" s="43">
        <v>380243.53</v>
      </c>
      <c r="AO285" s="43">
        <v>38024.353000000003</v>
      </c>
      <c r="AP285" s="43">
        <v>72421.182723799997</v>
      </c>
      <c r="AQ285" s="5">
        <f t="shared" si="115"/>
        <v>1</v>
      </c>
      <c r="AS285" s="36" t="e">
        <f t="shared" si="119"/>
        <v>#REF!</v>
      </c>
      <c r="AT285" s="36">
        <f t="shared" si="120"/>
        <v>86</v>
      </c>
      <c r="AU285" s="37" t="s">
        <v>58</v>
      </c>
      <c r="AV285" s="36" t="s">
        <v>399</v>
      </c>
      <c r="AW285" s="36"/>
      <c r="AX285" s="45" t="e">
        <f t="shared" si="116"/>
        <v>#REF!</v>
      </c>
      <c r="AY285" s="46">
        <v>3802435.29</v>
      </c>
      <c r="AZ285" s="46"/>
      <c r="BA285" s="46"/>
      <c r="BB285" s="46"/>
      <c r="BC285" s="46"/>
      <c r="BD285" s="46"/>
      <c r="BE285" s="45"/>
      <c r="BF285" s="45">
        <v>0</v>
      </c>
      <c r="BG285" s="46"/>
      <c r="BH285" s="46"/>
      <c r="BI285" s="46"/>
      <c r="BJ285" s="46"/>
      <c r="BK285" s="46">
        <v>3311746.23</v>
      </c>
      <c r="BL285" s="46">
        <v>380243.53</v>
      </c>
      <c r="BM285" s="46">
        <v>38024.35</v>
      </c>
      <c r="BN285" s="46">
        <v>72421.179999999993</v>
      </c>
      <c r="BP285" s="48">
        <f>+AY285-'Приложение 2'!E286</f>
        <v>0</v>
      </c>
    </row>
    <row r="286" spans="1:68" ht="12.75" customHeight="1" x14ac:dyDescent="0.2">
      <c r="A286" s="36">
        <f t="shared" si="117"/>
        <v>273</v>
      </c>
      <c r="B286" s="36">
        <f t="shared" si="118"/>
        <v>87</v>
      </c>
      <c r="C286" s="37" t="s">
        <v>58</v>
      </c>
      <c r="D286" s="37" t="s">
        <v>401</v>
      </c>
      <c r="E286" s="38" t="s">
        <v>129</v>
      </c>
      <c r="F286" s="39" t="s">
        <v>61</v>
      </c>
      <c r="G286" s="39">
        <v>4</v>
      </c>
      <c r="H286" s="39">
        <v>4</v>
      </c>
      <c r="I286" s="39">
        <v>2443.1</v>
      </c>
      <c r="J286" s="39">
        <v>2443.1</v>
      </c>
      <c r="K286" s="38">
        <v>0</v>
      </c>
      <c r="L286" s="40">
        <v>95</v>
      </c>
      <c r="M286" s="41" t="e">
        <f t="shared" si="112"/>
        <v>#REF!</v>
      </c>
      <c r="N286" s="41"/>
      <c r="O286" s="41">
        <v>1557117.62</v>
      </c>
      <c r="P286" s="41">
        <v>0</v>
      </c>
      <c r="Q286" s="41">
        <f t="shared" si="113"/>
        <v>287821.61100000003</v>
      </c>
      <c r="R286" s="41" t="e">
        <f t="shared" si="123"/>
        <v>#REF!</v>
      </c>
      <c r="S286" s="41" t="e">
        <f t="shared" si="124"/>
        <v>#REF!</v>
      </c>
      <c r="T286" s="38">
        <v>8448.35</v>
      </c>
      <c r="U286" s="38">
        <v>9638.52</v>
      </c>
      <c r="V286" s="39">
        <v>2026</v>
      </c>
      <c r="W286" s="42">
        <v>0</v>
      </c>
      <c r="X286" s="43">
        <f t="shared" si="122"/>
        <v>287821.61100000003</v>
      </c>
      <c r="Y286" s="43" t="e">
        <f>+(J286*11.55+K286*23.1)*12*30+[2]Лист1!$BC$52</f>
        <v>#REF!</v>
      </c>
      <c r="Z286" s="43"/>
      <c r="AA286" s="43">
        <f t="shared" si="114"/>
        <v>23547868.209690522</v>
      </c>
      <c r="AB286" s="43">
        <v>0</v>
      </c>
      <c r="AC286" s="43">
        <v>3933438.49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11795880.720000001</v>
      </c>
      <c r="AK286" s="43">
        <v>4910856.1399999997</v>
      </c>
      <c r="AL286" s="43">
        <v>0</v>
      </c>
      <c r="AM286" s="43">
        <v>0</v>
      </c>
      <c r="AN286" s="43">
        <v>2220855.3461000002</v>
      </c>
      <c r="AO286" s="43">
        <v>235478.68210000001</v>
      </c>
      <c r="AP286" s="43">
        <v>451358.83149051998</v>
      </c>
      <c r="AQ286" s="5">
        <f t="shared" si="115"/>
        <v>3</v>
      </c>
      <c r="AS286" s="36" t="e">
        <f t="shared" si="119"/>
        <v>#REF!</v>
      </c>
      <c r="AT286" s="36">
        <f t="shared" si="120"/>
        <v>87</v>
      </c>
      <c r="AU286" s="37" t="s">
        <v>58</v>
      </c>
      <c r="AV286" s="36" t="s">
        <v>401</v>
      </c>
      <c r="AW286" s="36"/>
      <c r="AX286" s="45" t="e">
        <f t="shared" si="116"/>
        <v>#REF!</v>
      </c>
      <c r="AY286" s="46">
        <v>23547868.210000001</v>
      </c>
      <c r="AZ286" s="46"/>
      <c r="BA286" s="46">
        <v>3933438.49</v>
      </c>
      <c r="BB286" s="46"/>
      <c r="BC286" s="46"/>
      <c r="BD286" s="46"/>
      <c r="BE286" s="45"/>
      <c r="BF286" s="45">
        <v>0</v>
      </c>
      <c r="BG286" s="46"/>
      <c r="BH286" s="46">
        <v>11795880.720000001</v>
      </c>
      <c r="BI286" s="46">
        <v>4910856.1399999997</v>
      </c>
      <c r="BJ286" s="46"/>
      <c r="BK286" s="46"/>
      <c r="BL286" s="46">
        <v>2220855.35</v>
      </c>
      <c r="BM286" s="46">
        <v>235478.68</v>
      </c>
      <c r="BN286" s="46">
        <v>451358.83</v>
      </c>
      <c r="BP286" s="48">
        <f>+AY286-'Приложение 2'!E287</f>
        <v>0</v>
      </c>
    </row>
    <row r="287" spans="1:68" ht="12.75" customHeight="1" x14ac:dyDescent="0.2">
      <c r="A287" s="36">
        <f t="shared" si="117"/>
        <v>274</v>
      </c>
      <c r="B287" s="36">
        <f t="shared" si="118"/>
        <v>88</v>
      </c>
      <c r="C287" s="37" t="s">
        <v>58</v>
      </c>
      <c r="D287" s="37" t="s">
        <v>402</v>
      </c>
      <c r="E287" s="38" t="s">
        <v>60</v>
      </c>
      <c r="F287" s="39" t="s">
        <v>61</v>
      </c>
      <c r="G287" s="39">
        <v>4</v>
      </c>
      <c r="H287" s="39">
        <v>4</v>
      </c>
      <c r="I287" s="39">
        <v>2454.8000000000002</v>
      </c>
      <c r="J287" s="39">
        <v>2363</v>
      </c>
      <c r="K287" s="38">
        <v>91.800000000000196</v>
      </c>
      <c r="L287" s="40">
        <v>100</v>
      </c>
      <c r="M287" s="41" t="e">
        <f t="shared" si="112"/>
        <v>#REF!</v>
      </c>
      <c r="N287" s="41"/>
      <c r="O287" s="41">
        <v>792064.14</v>
      </c>
      <c r="P287" s="41">
        <v>0</v>
      </c>
      <c r="Q287" s="41">
        <f t="shared" si="113"/>
        <v>300014.94600000005</v>
      </c>
      <c r="R287" s="41" t="e">
        <f t="shared" si="123"/>
        <v>#REF!</v>
      </c>
      <c r="S287" s="41" t="e">
        <f t="shared" si="124"/>
        <v>#REF!</v>
      </c>
      <c r="T287" s="38">
        <v>6438.26</v>
      </c>
      <c r="U287" s="38">
        <v>7330.6</v>
      </c>
      <c r="V287" s="39">
        <v>2026</v>
      </c>
      <c r="W287" s="42">
        <v>0</v>
      </c>
      <c r="X287" s="43">
        <f t="shared" si="122"/>
        <v>300014.94600000005</v>
      </c>
      <c r="Y287" s="43" t="e">
        <f>+(J287*11.55+K287*23.1)*12*30+[2]Лист1!$BC$53</f>
        <v>#REF!</v>
      </c>
      <c r="Z287" s="43"/>
      <c r="AA287" s="43">
        <f t="shared" si="114"/>
        <v>17995156.871805839</v>
      </c>
      <c r="AB287" s="43">
        <v>0</v>
      </c>
      <c r="AC287" s="43">
        <v>3952275.71</v>
      </c>
      <c r="AD287" s="43">
        <v>0</v>
      </c>
      <c r="AE287" s="43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11852371.16</v>
      </c>
      <c r="AK287" s="43">
        <v>0</v>
      </c>
      <c r="AL287" s="43">
        <v>0</v>
      </c>
      <c r="AM287" s="43">
        <v>0</v>
      </c>
      <c r="AN287" s="43">
        <v>1664942.8156000001</v>
      </c>
      <c r="AO287" s="43">
        <v>179951.56880000001</v>
      </c>
      <c r="AP287" s="43">
        <v>345615.61740584002</v>
      </c>
      <c r="AQ287" s="5">
        <f t="shared" si="115"/>
        <v>2</v>
      </c>
      <c r="AS287" s="36" t="e">
        <f t="shared" si="119"/>
        <v>#REF!</v>
      </c>
      <c r="AT287" s="36">
        <f t="shared" si="120"/>
        <v>88</v>
      </c>
      <c r="AU287" s="37" t="s">
        <v>58</v>
      </c>
      <c r="AV287" s="36" t="s">
        <v>402</v>
      </c>
      <c r="AW287" s="36"/>
      <c r="AX287" s="45" t="e">
        <f t="shared" si="116"/>
        <v>#REF!</v>
      </c>
      <c r="AY287" s="46">
        <v>17995156.879999999</v>
      </c>
      <c r="AZ287" s="46"/>
      <c r="BA287" s="46">
        <v>3952275.71</v>
      </c>
      <c r="BB287" s="46"/>
      <c r="BC287" s="46"/>
      <c r="BD287" s="46"/>
      <c r="BE287" s="45"/>
      <c r="BF287" s="45">
        <v>0</v>
      </c>
      <c r="BG287" s="46"/>
      <c r="BH287" s="46">
        <v>11852371.16</v>
      </c>
      <c r="BI287" s="46"/>
      <c r="BJ287" s="46"/>
      <c r="BK287" s="46"/>
      <c r="BL287" s="46">
        <v>1664942.82</v>
      </c>
      <c r="BM287" s="46">
        <v>179951.57</v>
      </c>
      <c r="BN287" s="46">
        <v>345615.62</v>
      </c>
      <c r="BP287" s="48">
        <f>+AY287-'Приложение 2'!E288</f>
        <v>0</v>
      </c>
    </row>
    <row r="288" spans="1:68" ht="12.75" customHeight="1" x14ac:dyDescent="0.2">
      <c r="A288" s="36">
        <f t="shared" si="117"/>
        <v>275</v>
      </c>
      <c r="B288" s="36">
        <f t="shared" si="118"/>
        <v>89</v>
      </c>
      <c r="C288" s="37" t="s">
        <v>62</v>
      </c>
      <c r="D288" s="36" t="s">
        <v>403</v>
      </c>
      <c r="E288" s="38" t="s">
        <v>400</v>
      </c>
      <c r="F288" s="39" t="s">
        <v>61</v>
      </c>
      <c r="G288" s="39">
        <v>2</v>
      </c>
      <c r="H288" s="39"/>
      <c r="I288" s="38">
        <v>615.20000000000005</v>
      </c>
      <c r="J288" s="38">
        <v>615.20000000000005</v>
      </c>
      <c r="K288" s="38">
        <v>0</v>
      </c>
      <c r="L288" s="40">
        <v>35</v>
      </c>
      <c r="M288" s="41">
        <f t="shared" si="112"/>
        <v>4892673.3</v>
      </c>
      <c r="N288" s="41"/>
      <c r="O288" s="41">
        <v>662936.06999999995</v>
      </c>
      <c r="P288" s="41">
        <v>0</v>
      </c>
      <c r="Q288" s="41">
        <f t="shared" si="113"/>
        <v>323350.652</v>
      </c>
      <c r="R288" s="41">
        <f t="shared" si="123"/>
        <v>2558001.6000000006</v>
      </c>
      <c r="S288" s="41">
        <f t="shared" si="124"/>
        <v>1348384.9779999992</v>
      </c>
      <c r="T288" s="38">
        <v>7025.8</v>
      </c>
      <c r="U288" s="38">
        <v>7952.98</v>
      </c>
      <c r="V288" s="39">
        <v>2026</v>
      </c>
      <c r="W288" s="43">
        <v>250873.94</v>
      </c>
      <c r="X288" s="43">
        <f t="shared" si="122"/>
        <v>72476.712000000014</v>
      </c>
      <c r="Y288" s="43">
        <f>+(J288*11.55+K288*23.1)*12*30</f>
        <v>2558001.6000000006</v>
      </c>
      <c r="Z288" s="43"/>
      <c r="AA288" s="43">
        <f t="shared" si="114"/>
        <v>4892673.3020566003</v>
      </c>
      <c r="AB288" s="43">
        <v>2774457.44</v>
      </c>
      <c r="AC288" s="43">
        <v>0</v>
      </c>
      <c r="AD288" s="43">
        <v>0</v>
      </c>
      <c r="AE288" s="43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43">
        <v>1547813.03</v>
      </c>
      <c r="AN288" s="43">
        <v>426956.79800000001</v>
      </c>
      <c r="AO288" s="43">
        <v>48926.733</v>
      </c>
      <c r="AP288" s="43">
        <v>94519.301056600001</v>
      </c>
      <c r="AQ288" s="5">
        <f t="shared" si="115"/>
        <v>2</v>
      </c>
      <c r="AS288" s="36" t="e">
        <f t="shared" si="119"/>
        <v>#REF!</v>
      </c>
      <c r="AT288" s="36">
        <f t="shared" si="120"/>
        <v>89</v>
      </c>
      <c r="AU288" s="37" t="s">
        <v>62</v>
      </c>
      <c r="AV288" s="36" t="s">
        <v>403</v>
      </c>
      <c r="AW288" s="36"/>
      <c r="AX288" s="45">
        <f t="shared" si="116"/>
        <v>0</v>
      </c>
      <c r="AY288" s="46">
        <v>4892673.3</v>
      </c>
      <c r="AZ288" s="46">
        <v>2774457.44</v>
      </c>
      <c r="BA288" s="46"/>
      <c r="BB288" s="46"/>
      <c r="BC288" s="46"/>
      <c r="BD288" s="46"/>
      <c r="BE288" s="45"/>
      <c r="BF288" s="45">
        <v>0</v>
      </c>
      <c r="BG288" s="46"/>
      <c r="BH288" s="46"/>
      <c r="BI288" s="46"/>
      <c r="BJ288" s="46"/>
      <c r="BK288" s="46">
        <v>1547813.03</v>
      </c>
      <c r="BL288" s="46">
        <v>426956.79999999999</v>
      </c>
      <c r="BM288" s="46">
        <v>48926.73</v>
      </c>
      <c r="BN288" s="46">
        <v>94519.3</v>
      </c>
      <c r="BP288" s="48">
        <f>+AY288-'Приложение 2'!E289</f>
        <v>0</v>
      </c>
    </row>
    <row r="289" spans="1:68" ht="12.75" customHeight="1" x14ac:dyDescent="0.2">
      <c r="A289" s="36">
        <f t="shared" si="117"/>
        <v>276</v>
      </c>
      <c r="B289" s="36">
        <f t="shared" si="118"/>
        <v>90</v>
      </c>
      <c r="C289" s="37" t="s">
        <v>62</v>
      </c>
      <c r="D289" s="36" t="s">
        <v>404</v>
      </c>
      <c r="E289" s="38" t="s">
        <v>400</v>
      </c>
      <c r="F289" s="39" t="s">
        <v>61</v>
      </c>
      <c r="G289" s="39">
        <v>3</v>
      </c>
      <c r="H289" s="39">
        <v>2</v>
      </c>
      <c r="I289" s="38">
        <v>938.6</v>
      </c>
      <c r="J289" s="38">
        <v>938.6</v>
      </c>
      <c r="K289" s="38">
        <v>0</v>
      </c>
      <c r="L289" s="40">
        <v>33</v>
      </c>
      <c r="M289" s="41" t="e">
        <f t="shared" si="112"/>
        <v>#REF!</v>
      </c>
      <c r="N289" s="41"/>
      <c r="O289" s="41">
        <v>1025249.48</v>
      </c>
      <c r="P289" s="41">
        <v>0</v>
      </c>
      <c r="Q289" s="41">
        <f t="shared" si="113"/>
        <v>110576.46600000001</v>
      </c>
      <c r="R289" s="41" t="e">
        <f t="shared" si="123"/>
        <v>#REF!</v>
      </c>
      <c r="S289" s="41" t="e">
        <f t="shared" si="124"/>
        <v>#REF!</v>
      </c>
      <c r="T289" s="38">
        <v>12628.55</v>
      </c>
      <c r="U289" s="38">
        <v>14370.66</v>
      </c>
      <c r="V289" s="39">
        <v>2026</v>
      </c>
      <c r="W289" s="43">
        <v>0</v>
      </c>
      <c r="X289" s="43">
        <f t="shared" si="122"/>
        <v>110576.46600000001</v>
      </c>
      <c r="Y289" s="43" t="e">
        <f>+(J289*11.55+K289*23.1)*12*30+[1]Лист1!$BC$237</f>
        <v>#REF!</v>
      </c>
      <c r="Z289" s="43"/>
      <c r="AA289" s="43">
        <f t="shared" si="114"/>
        <v>13488301.482841082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9491681.6999999993</v>
      </c>
      <c r="AK289" s="43">
        <v>0</v>
      </c>
      <c r="AL289" s="43">
        <v>0</v>
      </c>
      <c r="AM289" s="43">
        <v>2361471.56</v>
      </c>
      <c r="AN289" s="43">
        <v>1241060.753</v>
      </c>
      <c r="AO289" s="43">
        <v>134883.0148</v>
      </c>
      <c r="AP289" s="43">
        <v>259204.45504107999</v>
      </c>
      <c r="AQ289" s="5">
        <f t="shared" si="115"/>
        <v>2</v>
      </c>
      <c r="AS289" s="36" t="e">
        <f t="shared" si="119"/>
        <v>#REF!</v>
      </c>
      <c r="AT289" s="36">
        <f t="shared" si="120"/>
        <v>90</v>
      </c>
      <c r="AU289" s="37" t="s">
        <v>62</v>
      </c>
      <c r="AV289" s="36" t="s">
        <v>404</v>
      </c>
      <c r="AW289" s="36"/>
      <c r="AX289" s="45" t="e">
        <f t="shared" si="116"/>
        <v>#REF!</v>
      </c>
      <c r="AY289" s="46">
        <v>13488301.48</v>
      </c>
      <c r="AZ289" s="46"/>
      <c r="BA289" s="46"/>
      <c r="BB289" s="46"/>
      <c r="BC289" s="46"/>
      <c r="BD289" s="46"/>
      <c r="BE289" s="45"/>
      <c r="BF289" s="45">
        <v>0</v>
      </c>
      <c r="BG289" s="46"/>
      <c r="BH289" s="46">
        <v>9491681.6999999993</v>
      </c>
      <c r="BI289" s="46"/>
      <c r="BJ289" s="46"/>
      <c r="BK289" s="46">
        <v>2361471.56</v>
      </c>
      <c r="BL289" s="46">
        <v>1241060.75</v>
      </c>
      <c r="BM289" s="46">
        <v>134883.01</v>
      </c>
      <c r="BN289" s="46">
        <v>259204.46</v>
      </c>
      <c r="BP289" s="48">
        <f>+AY289-'Приложение 2'!E290</f>
        <v>0</v>
      </c>
    </row>
    <row r="290" spans="1:68" ht="12.75" customHeight="1" x14ac:dyDescent="0.2">
      <c r="A290" s="36">
        <f t="shared" si="117"/>
        <v>277</v>
      </c>
      <c r="B290" s="36">
        <f t="shared" si="118"/>
        <v>91</v>
      </c>
      <c r="C290" s="37" t="s">
        <v>62</v>
      </c>
      <c r="D290" s="36" t="s">
        <v>405</v>
      </c>
      <c r="E290" s="38" t="s">
        <v>127</v>
      </c>
      <c r="F290" s="39" t="s">
        <v>61</v>
      </c>
      <c r="G290" s="39">
        <v>3</v>
      </c>
      <c r="H290" s="39">
        <v>4</v>
      </c>
      <c r="I290" s="38">
        <v>1849.2</v>
      </c>
      <c r="J290" s="38">
        <v>1849.2</v>
      </c>
      <c r="K290" s="38">
        <v>0</v>
      </c>
      <c r="L290" s="40">
        <v>67</v>
      </c>
      <c r="M290" s="41" t="e">
        <f t="shared" si="112"/>
        <v>#REF!</v>
      </c>
      <c r="N290" s="41"/>
      <c r="O290" s="41">
        <v>1110400.3799999999</v>
      </c>
      <c r="P290" s="41">
        <v>0</v>
      </c>
      <c r="Q290" s="41">
        <f t="shared" si="113"/>
        <v>217854.25200000001</v>
      </c>
      <c r="R290" s="41" t="e">
        <f t="shared" si="123"/>
        <v>#REF!</v>
      </c>
      <c r="S290" s="41">
        <f>+AY290-O290-P290-Q290</f>
        <v>13378395.998</v>
      </c>
      <c r="T290" s="38">
        <v>7025.8</v>
      </c>
      <c r="U290" s="38">
        <v>7952.98</v>
      </c>
      <c r="V290" s="39">
        <v>2026</v>
      </c>
      <c r="W290" s="43">
        <v>0</v>
      </c>
      <c r="X290" s="43">
        <f t="shared" si="122"/>
        <v>217854.25200000001</v>
      </c>
      <c r="Y290" s="43" t="e">
        <f>+(J290*11.55+K290*23.1)*12*30+[1]Лист1!$BC$238</f>
        <v>#REF!</v>
      </c>
      <c r="Z290" s="43"/>
      <c r="AA290" s="43">
        <f t="shared" si="114"/>
        <v>14706650.623059319</v>
      </c>
      <c r="AB290" s="43">
        <v>8339607.7699999996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4652496.5</v>
      </c>
      <c r="AN290" s="43">
        <v>1283368.8400000001</v>
      </c>
      <c r="AO290" s="43">
        <v>147066.5062</v>
      </c>
      <c r="AP290" s="43">
        <v>284111.00685931998</v>
      </c>
      <c r="AQ290" s="5">
        <f t="shared" si="115"/>
        <v>2</v>
      </c>
      <c r="AS290" s="36" t="e">
        <f t="shared" si="119"/>
        <v>#REF!</v>
      </c>
      <c r="AT290" s="36">
        <f t="shared" si="120"/>
        <v>91</v>
      </c>
      <c r="AU290" s="37" t="s">
        <v>62</v>
      </c>
      <c r="AV290" s="36" t="s">
        <v>405</v>
      </c>
      <c r="AW290" s="36"/>
      <c r="AX290" s="45" t="e">
        <f t="shared" si="116"/>
        <v>#REF!</v>
      </c>
      <c r="AY290" s="46">
        <v>14706650.630000001</v>
      </c>
      <c r="AZ290" s="46">
        <v>8339607.7699999996</v>
      </c>
      <c r="BA290" s="46"/>
      <c r="BB290" s="46"/>
      <c r="BC290" s="46"/>
      <c r="BD290" s="46"/>
      <c r="BE290" s="45"/>
      <c r="BF290" s="45">
        <v>0</v>
      </c>
      <c r="BG290" s="46"/>
      <c r="BH290" s="46"/>
      <c r="BI290" s="46"/>
      <c r="BJ290" s="46"/>
      <c r="BK290" s="46">
        <v>4652496.5</v>
      </c>
      <c r="BL290" s="46">
        <v>1283368.8400000001</v>
      </c>
      <c r="BM290" s="46">
        <v>147066.51</v>
      </c>
      <c r="BN290" s="46">
        <v>284111.01</v>
      </c>
      <c r="BP290" s="48">
        <f>+AY290-'Приложение 2'!E291</f>
        <v>0</v>
      </c>
    </row>
    <row r="291" spans="1:68" ht="12.75" customHeight="1" x14ac:dyDescent="0.2">
      <c r="A291" s="36">
        <f t="shared" si="117"/>
        <v>278</v>
      </c>
      <c r="B291" s="36">
        <f t="shared" si="118"/>
        <v>92</v>
      </c>
      <c r="C291" s="37" t="s">
        <v>62</v>
      </c>
      <c r="D291" s="36" t="s">
        <v>406</v>
      </c>
      <c r="E291" s="38" t="s">
        <v>64</v>
      </c>
      <c r="F291" s="39" t="s">
        <v>61</v>
      </c>
      <c r="G291" s="39">
        <v>3</v>
      </c>
      <c r="H291" s="39">
        <v>1</v>
      </c>
      <c r="I291" s="38">
        <v>843.6</v>
      </c>
      <c r="J291" s="38">
        <v>843.6</v>
      </c>
      <c r="K291" s="38">
        <v>0</v>
      </c>
      <c r="L291" s="40">
        <v>37</v>
      </c>
      <c r="M291" s="41">
        <f t="shared" si="112"/>
        <v>6709133.9299999997</v>
      </c>
      <c r="N291" s="41"/>
      <c r="O291" s="41">
        <v>209937.01</v>
      </c>
      <c r="P291" s="41">
        <v>0</v>
      </c>
      <c r="Q291" s="41">
        <f t="shared" si="113"/>
        <v>549925.99600000004</v>
      </c>
      <c r="R291" s="41">
        <f t="shared" si="123"/>
        <v>3507688.8000000007</v>
      </c>
      <c r="S291" s="41">
        <f>IF(Y291&gt;0, AY291-O291-P291-Q291-R291, 0)</f>
        <v>2441582.1239999989</v>
      </c>
      <c r="T291" s="38">
        <v>7025.8</v>
      </c>
      <c r="U291" s="38">
        <v>7952.98</v>
      </c>
      <c r="V291" s="39">
        <v>2026</v>
      </c>
      <c r="W291" s="43">
        <v>450541.48</v>
      </c>
      <c r="X291" s="43">
        <f t="shared" si="122"/>
        <v>99384.516000000018</v>
      </c>
      <c r="Y291" s="43">
        <f>+(J291*11.55+K291*23.1)*12*30</f>
        <v>3507688.8000000007</v>
      </c>
      <c r="Z291" s="43"/>
      <c r="AA291" s="43">
        <f t="shared" si="114"/>
        <v>6709133.9232871803</v>
      </c>
      <c r="AB291" s="43">
        <v>3804506.33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2122456.2200000002</v>
      </c>
      <c r="AN291" s="43">
        <v>585469.36699999997</v>
      </c>
      <c r="AO291" s="43">
        <v>67091.339300000007</v>
      </c>
      <c r="AP291" s="43">
        <v>129610.66698718</v>
      </c>
      <c r="AQ291" s="5">
        <f t="shared" si="115"/>
        <v>2</v>
      </c>
      <c r="AS291" s="36" t="e">
        <f t="shared" si="119"/>
        <v>#REF!</v>
      </c>
      <c r="AT291" s="36">
        <f t="shared" si="120"/>
        <v>92</v>
      </c>
      <c r="AU291" s="37" t="s">
        <v>62</v>
      </c>
      <c r="AV291" s="36" t="s">
        <v>406</v>
      </c>
      <c r="AW291" s="36"/>
      <c r="AX291" s="45">
        <f t="shared" si="116"/>
        <v>0</v>
      </c>
      <c r="AY291" s="46">
        <v>6709133.9299999997</v>
      </c>
      <c r="AZ291" s="46">
        <v>3804506.33</v>
      </c>
      <c r="BA291" s="46"/>
      <c r="BB291" s="46"/>
      <c r="BC291" s="46"/>
      <c r="BD291" s="46"/>
      <c r="BE291" s="45"/>
      <c r="BF291" s="45">
        <v>0</v>
      </c>
      <c r="BG291" s="46"/>
      <c r="BH291" s="46"/>
      <c r="BI291" s="46"/>
      <c r="BJ291" s="46"/>
      <c r="BK291" s="46">
        <v>2122456.2200000002</v>
      </c>
      <c r="BL291" s="46">
        <v>585469.37</v>
      </c>
      <c r="BM291" s="46">
        <v>67091.34</v>
      </c>
      <c r="BN291" s="46">
        <v>129610.67</v>
      </c>
      <c r="BP291" s="48">
        <f>+AY291-'Приложение 2'!E292</f>
        <v>0</v>
      </c>
    </row>
    <row r="292" spans="1:68" ht="12.75" customHeight="1" x14ac:dyDescent="0.2">
      <c r="A292" s="36">
        <f t="shared" si="117"/>
        <v>279</v>
      </c>
      <c r="B292" s="36">
        <f t="shared" si="118"/>
        <v>93</v>
      </c>
      <c r="C292" s="37" t="s">
        <v>62</v>
      </c>
      <c r="D292" s="36" t="s">
        <v>407</v>
      </c>
      <c r="E292" s="38" t="s">
        <v>67</v>
      </c>
      <c r="F292" s="39" t="s">
        <v>61</v>
      </c>
      <c r="G292" s="39">
        <v>2</v>
      </c>
      <c r="H292" s="39"/>
      <c r="I292" s="38">
        <v>868.3</v>
      </c>
      <c r="J292" s="38">
        <v>868.3</v>
      </c>
      <c r="K292" s="38">
        <v>0</v>
      </c>
      <c r="L292" s="40">
        <v>31</v>
      </c>
      <c r="M292" s="41" t="e">
        <f t="shared" si="112"/>
        <v>#REF!</v>
      </c>
      <c r="N292" s="41"/>
      <c r="O292" s="41">
        <v>1654004.94</v>
      </c>
      <c r="P292" s="41">
        <v>0</v>
      </c>
      <c r="Q292" s="41">
        <f t="shared" si="113"/>
        <v>102294.423</v>
      </c>
      <c r="R292" s="41" t="e">
        <f t="shared" si="123"/>
        <v>#REF!</v>
      </c>
      <c r="S292" s="41" t="e">
        <f>IF(Y292&gt;0, AY292-O292-P292-Q292-R292, 0)</f>
        <v>#REF!</v>
      </c>
      <c r="T292" s="38">
        <v>21862.83</v>
      </c>
      <c r="U292" s="38">
        <v>24973.15</v>
      </c>
      <c r="V292" s="39">
        <v>2026</v>
      </c>
      <c r="W292" s="43">
        <v>0</v>
      </c>
      <c r="X292" s="43">
        <f t="shared" si="122"/>
        <v>102294.423</v>
      </c>
      <c r="Y292" s="43" t="e">
        <f>+(J292*11.55+K292*23.1)*12*30+[1]Лист1!$BC$239</f>
        <v>#REF!</v>
      </c>
      <c r="Z292" s="43"/>
      <c r="AA292" s="43">
        <f t="shared" si="114"/>
        <v>21684186.146314379</v>
      </c>
      <c r="AB292" s="43">
        <v>0</v>
      </c>
      <c r="AC292" s="43">
        <v>0</v>
      </c>
      <c r="AD292" s="43">
        <v>0</v>
      </c>
      <c r="AE292" s="43">
        <v>0</v>
      </c>
      <c r="AF292" s="43">
        <v>0</v>
      </c>
      <c r="AG292" s="43">
        <v>0</v>
      </c>
      <c r="AH292" s="43">
        <v>0</v>
      </c>
      <c r="AI292" s="43">
        <v>0</v>
      </c>
      <c r="AJ292" s="43">
        <v>8780766.2599999998</v>
      </c>
      <c r="AK292" s="43">
        <v>0</v>
      </c>
      <c r="AL292" s="43">
        <v>10202726.470000001</v>
      </c>
      <c r="AM292" s="43">
        <v>0</v>
      </c>
      <c r="AN292" s="43">
        <v>2068721.0168000001</v>
      </c>
      <c r="AO292" s="43">
        <v>216841.8615</v>
      </c>
      <c r="AP292" s="43">
        <v>415130.53801438003</v>
      </c>
      <c r="AQ292" s="5">
        <f t="shared" si="115"/>
        <v>2</v>
      </c>
      <c r="AS292" s="36" t="e">
        <f t="shared" si="119"/>
        <v>#REF!</v>
      </c>
      <c r="AT292" s="36">
        <f t="shared" si="120"/>
        <v>93</v>
      </c>
      <c r="AU292" s="37" t="s">
        <v>62</v>
      </c>
      <c r="AV292" s="36" t="s">
        <v>407</v>
      </c>
      <c r="AW292" s="36"/>
      <c r="AX292" s="45" t="e">
        <f t="shared" si="116"/>
        <v>#REF!</v>
      </c>
      <c r="AY292" s="46">
        <v>21684186.149999999</v>
      </c>
      <c r="AZ292" s="46"/>
      <c r="BA292" s="46"/>
      <c r="BB292" s="46"/>
      <c r="BC292" s="46"/>
      <c r="BD292" s="46"/>
      <c r="BE292" s="45"/>
      <c r="BF292" s="45">
        <v>0</v>
      </c>
      <c r="BG292" s="46"/>
      <c r="BH292" s="46">
        <v>8780766.2599999998</v>
      </c>
      <c r="BI292" s="46"/>
      <c r="BJ292" s="46">
        <v>10202726.470000001</v>
      </c>
      <c r="BK292" s="46"/>
      <c r="BL292" s="46">
        <v>2068721.02</v>
      </c>
      <c r="BM292" s="46">
        <v>216841.86</v>
      </c>
      <c r="BN292" s="46">
        <v>415130.54</v>
      </c>
      <c r="BP292" s="48">
        <f>+AY292-'Приложение 2'!E293</f>
        <v>0</v>
      </c>
    </row>
    <row r="293" spans="1:68" ht="11.25" customHeight="1" x14ac:dyDescent="0.2">
      <c r="A293" s="36">
        <f t="shared" si="117"/>
        <v>280</v>
      </c>
      <c r="B293" s="36">
        <f t="shared" si="118"/>
        <v>94</v>
      </c>
      <c r="C293" s="37" t="s">
        <v>65</v>
      </c>
      <c r="D293" s="36" t="s">
        <v>408</v>
      </c>
      <c r="E293" s="38" t="s">
        <v>285</v>
      </c>
      <c r="F293" s="39" t="s">
        <v>61</v>
      </c>
      <c r="G293" s="39">
        <v>2</v>
      </c>
      <c r="H293" s="39">
        <v>4</v>
      </c>
      <c r="I293" s="38">
        <v>692.07</v>
      </c>
      <c r="J293" s="38">
        <v>692.07</v>
      </c>
      <c r="K293" s="38">
        <v>0</v>
      </c>
      <c r="L293" s="40">
        <v>61</v>
      </c>
      <c r="M293" s="41">
        <f t="shared" si="112"/>
        <v>415456.54000000004</v>
      </c>
      <c r="N293" s="41"/>
      <c r="O293" s="41">
        <v>0</v>
      </c>
      <c r="P293" s="41">
        <v>0</v>
      </c>
      <c r="Q293" s="41">
        <f t="shared" si="113"/>
        <v>81532.766700000007</v>
      </c>
      <c r="R293" s="41">
        <f>+AY293-O293-Q293</f>
        <v>333923.7733</v>
      </c>
      <c r="S293" s="41">
        <v>0</v>
      </c>
      <c r="T293" s="38">
        <v>505.22</v>
      </c>
      <c r="U293" s="38">
        <v>600.30999999999995</v>
      </c>
      <c r="V293" s="39">
        <v>2026</v>
      </c>
      <c r="W293" s="43">
        <v>0</v>
      </c>
      <c r="X293" s="43">
        <f t="shared" si="122"/>
        <v>81532.766700000007</v>
      </c>
      <c r="Y293" s="43" t="e">
        <f>+(J293*11.55+K293*23.1)*12*30+[1]Лист1!$BC$247</f>
        <v>#REF!</v>
      </c>
      <c r="Z293" s="43"/>
      <c r="AA293" s="43">
        <f t="shared" si="114"/>
        <v>415456.53776216001</v>
      </c>
      <c r="AB293" s="43">
        <v>0</v>
      </c>
      <c r="AC293" s="43">
        <v>0</v>
      </c>
      <c r="AD293" s="43">
        <v>0</v>
      </c>
      <c r="AE293" s="43">
        <v>349646.56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3">
        <v>54009.350200000001</v>
      </c>
      <c r="AO293" s="43">
        <v>4154.5654000000004</v>
      </c>
      <c r="AP293" s="43">
        <v>7646.0621621600003</v>
      </c>
      <c r="AQ293" s="5">
        <f t="shared" si="115"/>
        <v>1</v>
      </c>
      <c r="AS293" s="36" t="e">
        <f t="shared" si="119"/>
        <v>#REF!</v>
      </c>
      <c r="AT293" s="36">
        <f t="shared" si="120"/>
        <v>94</v>
      </c>
      <c r="AU293" s="37" t="s">
        <v>65</v>
      </c>
      <c r="AV293" s="36" t="s">
        <v>408</v>
      </c>
      <c r="AW293" s="36"/>
      <c r="AX293" s="45">
        <f t="shared" si="116"/>
        <v>0</v>
      </c>
      <c r="AY293" s="46">
        <v>415456.54</v>
      </c>
      <c r="AZ293" s="46"/>
      <c r="BA293" s="46"/>
      <c r="BB293" s="46"/>
      <c r="BC293" s="46">
        <v>349646.56</v>
      </c>
      <c r="BD293" s="46"/>
      <c r="BE293" s="45"/>
      <c r="BF293" s="45">
        <v>0</v>
      </c>
      <c r="BG293" s="46"/>
      <c r="BH293" s="46"/>
      <c r="BI293" s="46"/>
      <c r="BJ293" s="46"/>
      <c r="BK293" s="46"/>
      <c r="BL293" s="46">
        <v>54009.35</v>
      </c>
      <c r="BM293" s="46">
        <v>4154.57</v>
      </c>
      <c r="BN293" s="46">
        <v>7646.06</v>
      </c>
      <c r="BP293" s="48">
        <f>+AY293-'Приложение 2'!E294</f>
        <v>0</v>
      </c>
    </row>
    <row r="294" spans="1:68" ht="12.75" customHeight="1" x14ac:dyDescent="0.2">
      <c r="A294" s="36">
        <f t="shared" si="117"/>
        <v>281</v>
      </c>
      <c r="B294" s="36">
        <f t="shared" si="118"/>
        <v>95</v>
      </c>
      <c r="C294" s="37" t="s">
        <v>65</v>
      </c>
      <c r="D294" s="36" t="s">
        <v>409</v>
      </c>
      <c r="E294" s="38" t="s">
        <v>144</v>
      </c>
      <c r="F294" s="39" t="s">
        <v>61</v>
      </c>
      <c r="G294" s="39">
        <v>4</v>
      </c>
      <c r="H294" s="39">
        <v>2</v>
      </c>
      <c r="I294" s="38">
        <v>1858.5</v>
      </c>
      <c r="J294" s="38">
        <v>1387.1</v>
      </c>
      <c r="K294" s="38">
        <v>471.4</v>
      </c>
      <c r="L294" s="40">
        <v>77</v>
      </c>
      <c r="M294" s="41">
        <f t="shared" si="112"/>
        <v>30309235.75</v>
      </c>
      <c r="N294" s="41"/>
      <c r="O294" s="41">
        <v>1555596.29</v>
      </c>
      <c r="P294" s="41">
        <v>0</v>
      </c>
      <c r="Q294" s="41">
        <f t="shared" si="113"/>
        <v>427347.179</v>
      </c>
      <c r="R294" s="41">
        <f>IF(Y294&gt;0, Y294, 0)</f>
        <v>9687724.2000000011</v>
      </c>
      <c r="S294" s="41">
        <f>IF(Y294&gt;0, AY294-O294-P294-Q294-R294, 0)</f>
        <v>18638568.081</v>
      </c>
      <c r="T294" s="38">
        <v>14224.37</v>
      </c>
      <c r="U294" s="38">
        <v>16308.44</v>
      </c>
      <c r="V294" s="39">
        <v>2026</v>
      </c>
      <c r="W294" s="43">
        <v>152861.66</v>
      </c>
      <c r="X294" s="43">
        <f t="shared" si="122"/>
        <v>274485.51900000003</v>
      </c>
      <c r="Y294" s="43">
        <f>+(J294*11.55+K294*23.1)*12*30</f>
        <v>9687724.2000000011</v>
      </c>
      <c r="Z294" s="43"/>
      <c r="AA294" s="43">
        <f t="shared" si="114"/>
        <v>30309235.750312001</v>
      </c>
      <c r="AB294" s="43">
        <v>0</v>
      </c>
      <c r="AC294" s="43">
        <v>0</v>
      </c>
      <c r="AD294" s="43">
        <v>1827346.69</v>
      </c>
      <c r="AE294" s="43">
        <v>1767471.25</v>
      </c>
      <c r="AF294" s="43">
        <v>0</v>
      </c>
      <c r="AG294" s="43">
        <v>0</v>
      </c>
      <c r="AH294" s="43">
        <v>0</v>
      </c>
      <c r="AI294" s="43">
        <v>0</v>
      </c>
      <c r="AJ294" s="43">
        <v>8973289.8100000005</v>
      </c>
      <c r="AK294" s="43">
        <v>0</v>
      </c>
      <c r="AL294" s="43">
        <v>9173266.7799999993</v>
      </c>
      <c r="AM294" s="43">
        <v>4694622.83</v>
      </c>
      <c r="AN294" s="43">
        <v>2992044.3125</v>
      </c>
      <c r="AO294" s="43">
        <v>303092.35749999998</v>
      </c>
      <c r="AP294" s="43">
        <v>578101.72031200002</v>
      </c>
      <c r="AQ294" s="5">
        <f t="shared" si="115"/>
        <v>5</v>
      </c>
      <c r="AS294" s="36" t="e">
        <f t="shared" si="119"/>
        <v>#REF!</v>
      </c>
      <c r="AT294" s="36">
        <f t="shared" si="120"/>
        <v>95</v>
      </c>
      <c r="AU294" s="37" t="s">
        <v>65</v>
      </c>
      <c r="AV294" s="36" t="s">
        <v>409</v>
      </c>
      <c r="AW294" s="36"/>
      <c r="AX294" s="45">
        <f t="shared" si="116"/>
        <v>0</v>
      </c>
      <c r="AY294" s="46">
        <v>30309235.75</v>
      </c>
      <c r="AZ294" s="46"/>
      <c r="BA294" s="46"/>
      <c r="BB294" s="46">
        <v>1827346.69</v>
      </c>
      <c r="BC294" s="46">
        <v>1767471.25</v>
      </c>
      <c r="BD294" s="46"/>
      <c r="BE294" s="45"/>
      <c r="BF294" s="45">
        <v>0</v>
      </c>
      <c r="BG294" s="46"/>
      <c r="BH294" s="46">
        <v>8973289.8100000005</v>
      </c>
      <c r="BI294" s="46"/>
      <c r="BJ294" s="46">
        <v>9173266.7799999993</v>
      </c>
      <c r="BK294" s="46">
        <v>4694622.83</v>
      </c>
      <c r="BL294" s="46">
        <v>2992044.31</v>
      </c>
      <c r="BM294" s="46">
        <v>303092.36</v>
      </c>
      <c r="BN294" s="46">
        <v>578101.72</v>
      </c>
      <c r="BP294" s="48">
        <f>+AY294-'Приложение 2'!E295</f>
        <v>0</v>
      </c>
    </row>
    <row r="295" spans="1:68" ht="12.75" customHeight="1" x14ac:dyDescent="0.2">
      <c r="A295" s="36">
        <f t="shared" si="117"/>
        <v>282</v>
      </c>
      <c r="B295" s="36">
        <f t="shared" si="118"/>
        <v>96</v>
      </c>
      <c r="C295" s="37" t="s">
        <v>65</v>
      </c>
      <c r="D295" s="36" t="s">
        <v>410</v>
      </c>
      <c r="E295" s="38" t="s">
        <v>137</v>
      </c>
      <c r="F295" s="39" t="s">
        <v>61</v>
      </c>
      <c r="G295" s="39">
        <v>4</v>
      </c>
      <c r="H295" s="39">
        <v>4</v>
      </c>
      <c r="I295" s="38">
        <v>2082.67</v>
      </c>
      <c r="J295" s="38">
        <v>2027.07</v>
      </c>
      <c r="K295" s="38">
        <v>55.600000000000101</v>
      </c>
      <c r="L295" s="40">
        <v>71</v>
      </c>
      <c r="M295" s="41" t="e">
        <f t="shared" si="112"/>
        <v>#REF!</v>
      </c>
      <c r="N295" s="41"/>
      <c r="O295" s="41">
        <v>2971183.74</v>
      </c>
      <c r="P295" s="41">
        <v>0</v>
      </c>
      <c r="Q295" s="41">
        <f t="shared" si="113"/>
        <v>251909.58870000005</v>
      </c>
      <c r="R295" s="41" t="e">
        <f>IF(Y295&gt;0, Y295, 0)</f>
        <v>#REF!</v>
      </c>
      <c r="S295" s="41" t="e">
        <f>IF(Y295&gt;0, AY295-O295-P295-Q295-R295, 0)</f>
        <v>#REF!</v>
      </c>
      <c r="T295" s="38">
        <v>16358.39</v>
      </c>
      <c r="U295" s="38">
        <v>18735.900000000001</v>
      </c>
      <c r="V295" s="39">
        <v>2026</v>
      </c>
      <c r="W295" s="43">
        <v>0</v>
      </c>
      <c r="X295" s="43">
        <f t="shared" si="122"/>
        <v>251909.58870000005</v>
      </c>
      <c r="Y295" s="43" t="e">
        <f>+(J295*11.55+K295*23.1)*12*30+[1]Лист1!$BC$244</f>
        <v>#REF!</v>
      </c>
      <c r="Z295" s="43"/>
      <c r="AA295" s="43">
        <f t="shared" si="114"/>
        <v>39020696.856985889</v>
      </c>
      <c r="AB295" s="43">
        <v>6960583.21</v>
      </c>
      <c r="AC295" s="43">
        <v>3353139.18</v>
      </c>
      <c r="AD295" s="43">
        <v>2047759.02</v>
      </c>
      <c r="AE295" s="43">
        <v>1980661.47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4186358.63</v>
      </c>
      <c r="AL295" s="43">
        <v>10279735.01</v>
      </c>
      <c r="AM295" s="43">
        <v>5260882.5</v>
      </c>
      <c r="AN295" s="43">
        <v>3816348.2373000002</v>
      </c>
      <c r="AO295" s="43">
        <v>390206.96850000002</v>
      </c>
      <c r="AP295" s="43">
        <v>745022.63118588005</v>
      </c>
      <c r="AQ295" s="5">
        <f t="shared" si="115"/>
        <v>7</v>
      </c>
      <c r="AS295" s="36" t="e">
        <f t="shared" si="119"/>
        <v>#REF!</v>
      </c>
      <c r="AT295" s="36">
        <f t="shared" si="120"/>
        <v>96</v>
      </c>
      <c r="AU295" s="37" t="s">
        <v>65</v>
      </c>
      <c r="AV295" s="36" t="s">
        <v>410</v>
      </c>
      <c r="AW295" s="36"/>
      <c r="AX295" s="45" t="e">
        <f t="shared" si="116"/>
        <v>#REF!</v>
      </c>
      <c r="AY295" s="46">
        <v>39020696.859999999</v>
      </c>
      <c r="AZ295" s="46">
        <v>6960583.21</v>
      </c>
      <c r="BA295" s="46">
        <v>3353139.18</v>
      </c>
      <c r="BB295" s="46">
        <v>2047759.02</v>
      </c>
      <c r="BC295" s="46">
        <v>1980661.47</v>
      </c>
      <c r="BD295" s="46"/>
      <c r="BE295" s="45"/>
      <c r="BF295" s="45">
        <v>0</v>
      </c>
      <c r="BG295" s="46"/>
      <c r="BH295" s="46"/>
      <c r="BI295" s="46">
        <v>4186358.63</v>
      </c>
      <c r="BJ295" s="46">
        <v>10279735.01</v>
      </c>
      <c r="BK295" s="46">
        <v>5260882.5</v>
      </c>
      <c r="BL295" s="46">
        <v>3816348.24</v>
      </c>
      <c r="BM295" s="46">
        <v>390206.97</v>
      </c>
      <c r="BN295" s="46">
        <v>745022.63</v>
      </c>
      <c r="BP295" s="48">
        <f>+AY295-'Приложение 2'!E296</f>
        <v>0</v>
      </c>
    </row>
    <row r="296" spans="1:68" ht="12.75" customHeight="1" x14ac:dyDescent="0.2">
      <c r="A296" s="36">
        <f t="shared" si="117"/>
        <v>283</v>
      </c>
      <c r="B296" s="36">
        <f t="shared" si="118"/>
        <v>97</v>
      </c>
      <c r="C296" s="37" t="s">
        <v>65</v>
      </c>
      <c r="D296" s="36" t="s">
        <v>411</v>
      </c>
      <c r="E296" s="38" t="s">
        <v>147</v>
      </c>
      <c r="F296" s="39" t="s">
        <v>61</v>
      </c>
      <c r="G296" s="39">
        <v>4</v>
      </c>
      <c r="H296" s="39">
        <v>4</v>
      </c>
      <c r="I296" s="38">
        <v>2070.1</v>
      </c>
      <c r="J296" s="38">
        <v>2070.1</v>
      </c>
      <c r="K296" s="38">
        <v>0</v>
      </c>
      <c r="L296" s="40">
        <v>76</v>
      </c>
      <c r="M296" s="41">
        <f t="shared" si="112"/>
        <v>37586826.400000006</v>
      </c>
      <c r="N296" s="41"/>
      <c r="O296" s="41">
        <v>2861909.48</v>
      </c>
      <c r="P296" s="41">
        <v>0</v>
      </c>
      <c r="Q296" s="41">
        <f t="shared" ref="Q296:Q327" si="125">+W296+X296</f>
        <v>315764.16099999996</v>
      </c>
      <c r="R296" s="41">
        <f>IF(Y296&gt;0, Y296, 0)</f>
        <v>8607475.7999999989</v>
      </c>
      <c r="S296" s="41">
        <f>IF(Y296&gt;0, AY296-O296-P296-Q296-R296, 0)</f>
        <v>25801676.959000006</v>
      </c>
      <c r="T296" s="38">
        <v>15834.39</v>
      </c>
      <c r="U296" s="38">
        <v>18157.009999999998</v>
      </c>
      <c r="V296" s="39">
        <v>2026</v>
      </c>
      <c r="W296" s="43">
        <v>71885.679999999993</v>
      </c>
      <c r="X296" s="43">
        <f t="shared" si="122"/>
        <v>243878.48099999997</v>
      </c>
      <c r="Y296" s="43">
        <f>+(J296*11.55+K296*23.1)*12*30</f>
        <v>8607475.7999999989</v>
      </c>
      <c r="Z296" s="43"/>
      <c r="AA296" s="43">
        <f t="shared" si="114"/>
        <v>37586826.404253796</v>
      </c>
      <c r="AB296" s="43">
        <v>0</v>
      </c>
      <c r="AC296" s="43">
        <v>3332901.24</v>
      </c>
      <c r="AD296" s="43">
        <v>2035399.72</v>
      </c>
      <c r="AE296" s="43">
        <v>1968707.15</v>
      </c>
      <c r="AF296" s="43">
        <v>0</v>
      </c>
      <c r="AG296" s="43">
        <v>0</v>
      </c>
      <c r="AH296" s="43">
        <v>0</v>
      </c>
      <c r="AI296" s="43">
        <v>0</v>
      </c>
      <c r="AJ296" s="43">
        <v>9994946.0399999991</v>
      </c>
      <c r="AK296" s="43">
        <v>0</v>
      </c>
      <c r="AL296" s="43">
        <v>10217691.449999999</v>
      </c>
      <c r="AM296" s="43">
        <v>5229130.33</v>
      </c>
      <c r="AN296" s="43">
        <v>3715376.7689999999</v>
      </c>
      <c r="AO296" s="43">
        <v>375868.26400000002</v>
      </c>
      <c r="AP296" s="43">
        <v>716805.44125379995</v>
      </c>
      <c r="AQ296" s="5">
        <f t="shared" si="115"/>
        <v>6</v>
      </c>
      <c r="AS296" s="36" t="e">
        <f t="shared" si="119"/>
        <v>#REF!</v>
      </c>
      <c r="AT296" s="36">
        <f t="shared" si="120"/>
        <v>97</v>
      </c>
      <c r="AU296" s="37" t="s">
        <v>65</v>
      </c>
      <c r="AV296" s="36" t="s">
        <v>411</v>
      </c>
      <c r="AW296" s="36"/>
      <c r="AX296" s="45">
        <f t="shared" si="116"/>
        <v>0</v>
      </c>
      <c r="AY296" s="46">
        <v>37586826.399999999</v>
      </c>
      <c r="AZ296" s="46"/>
      <c r="BA296" s="46">
        <v>3332901.24</v>
      </c>
      <c r="BB296" s="46">
        <v>2035399.72</v>
      </c>
      <c r="BC296" s="46">
        <v>1968707.15</v>
      </c>
      <c r="BD296" s="46"/>
      <c r="BE296" s="45"/>
      <c r="BF296" s="45">
        <v>0</v>
      </c>
      <c r="BG296" s="46"/>
      <c r="BH296" s="46">
        <v>9994946.0399999991</v>
      </c>
      <c r="BI296" s="46"/>
      <c r="BJ296" s="46">
        <v>10217691.449999999</v>
      </c>
      <c r="BK296" s="46">
        <v>5229130.33</v>
      </c>
      <c r="BL296" s="46">
        <v>3715376.77</v>
      </c>
      <c r="BM296" s="46">
        <v>375868.26</v>
      </c>
      <c r="BN296" s="46">
        <v>716805.44</v>
      </c>
      <c r="BP296" s="48">
        <f>+AY296-'Приложение 2'!E297</f>
        <v>0</v>
      </c>
    </row>
    <row r="297" spans="1:68" ht="12.75" customHeight="1" x14ac:dyDescent="0.2">
      <c r="A297" s="36">
        <f t="shared" si="117"/>
        <v>284</v>
      </c>
      <c r="B297" s="36">
        <f t="shared" si="118"/>
        <v>98</v>
      </c>
      <c r="C297" s="37" t="s">
        <v>65</v>
      </c>
      <c r="D297" s="36" t="s">
        <v>412</v>
      </c>
      <c r="E297" s="38" t="s">
        <v>178</v>
      </c>
      <c r="F297" s="39" t="s">
        <v>61</v>
      </c>
      <c r="G297" s="39">
        <v>4</v>
      </c>
      <c r="H297" s="39">
        <v>4</v>
      </c>
      <c r="I297" s="38">
        <v>2073</v>
      </c>
      <c r="J297" s="38">
        <v>2073</v>
      </c>
      <c r="K297" s="38">
        <v>0</v>
      </c>
      <c r="L297" s="40">
        <v>74</v>
      </c>
      <c r="M297" s="41" t="e">
        <f t="shared" si="112"/>
        <v>#REF!</v>
      </c>
      <c r="N297" s="41"/>
      <c r="O297" s="41">
        <v>3355613.79</v>
      </c>
      <c r="P297" s="41">
        <v>0</v>
      </c>
      <c r="Q297" s="41">
        <f t="shared" si="125"/>
        <v>244220.13000000003</v>
      </c>
      <c r="R297" s="41" t="e">
        <f>IF(Y297&gt;0, Y297, 0)</f>
        <v>#REF!</v>
      </c>
      <c r="S297" s="41" t="e">
        <f>IF(Y297&gt;0, AY297-O297-P297-Q297-R297, 0)</f>
        <v>#REF!</v>
      </c>
      <c r="T297" s="38">
        <v>18625.59</v>
      </c>
      <c r="U297" s="38">
        <v>21239.34</v>
      </c>
      <c r="V297" s="39">
        <v>2026</v>
      </c>
      <c r="W297" s="43">
        <v>0</v>
      </c>
      <c r="X297" s="43">
        <f t="shared" si="122"/>
        <v>244220.13000000003</v>
      </c>
      <c r="Y297" s="43" t="e">
        <f>+(J297*11.55+K297*23.1)*12*30+[1]Лист1!$BC$243</f>
        <v>#REF!</v>
      </c>
      <c r="Z297" s="43"/>
      <c r="AA297" s="43">
        <f t="shared" si="114"/>
        <v>44029151.819708385</v>
      </c>
      <c r="AB297" s="43">
        <v>6928264.6699999999</v>
      </c>
      <c r="AC297" s="43">
        <v>0</v>
      </c>
      <c r="AD297" s="43">
        <v>2038251.11</v>
      </c>
      <c r="AE297" s="43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10008947.949999999</v>
      </c>
      <c r="AK297" s="43">
        <v>4166921.04</v>
      </c>
      <c r="AL297" s="43">
        <v>10232005.4</v>
      </c>
      <c r="AM297" s="43">
        <v>5236455.8099999996</v>
      </c>
      <c r="AN297" s="43">
        <v>4133673.3201000001</v>
      </c>
      <c r="AO297" s="43">
        <v>440291.51819999999</v>
      </c>
      <c r="AP297" s="43">
        <v>844341.00140837999</v>
      </c>
      <c r="AQ297" s="5">
        <f t="shared" si="115"/>
        <v>6</v>
      </c>
      <c r="AS297" s="36" t="e">
        <f t="shared" si="119"/>
        <v>#REF!</v>
      </c>
      <c r="AT297" s="36">
        <f t="shared" si="120"/>
        <v>98</v>
      </c>
      <c r="AU297" s="37" t="s">
        <v>65</v>
      </c>
      <c r="AV297" s="36" t="s">
        <v>412</v>
      </c>
      <c r="AW297" s="36"/>
      <c r="AX297" s="45" t="e">
        <f t="shared" si="116"/>
        <v>#REF!</v>
      </c>
      <c r="AY297" s="46">
        <v>44029151.82</v>
      </c>
      <c r="AZ297" s="46">
        <v>6928264.6699999999</v>
      </c>
      <c r="BA297" s="46"/>
      <c r="BB297" s="46">
        <v>2038251.11</v>
      </c>
      <c r="BC297" s="46"/>
      <c r="BD297" s="46"/>
      <c r="BE297" s="45"/>
      <c r="BF297" s="45">
        <v>0</v>
      </c>
      <c r="BG297" s="46"/>
      <c r="BH297" s="46">
        <v>10008947.949999999</v>
      </c>
      <c r="BI297" s="46">
        <v>4166921.04</v>
      </c>
      <c r="BJ297" s="46">
        <v>10232005.4</v>
      </c>
      <c r="BK297" s="46">
        <v>5236455.8099999996</v>
      </c>
      <c r="BL297" s="46">
        <v>4133673.32</v>
      </c>
      <c r="BM297" s="46">
        <v>440291.52</v>
      </c>
      <c r="BN297" s="46">
        <v>844341</v>
      </c>
      <c r="BP297" s="48">
        <f>+AY297-'Приложение 2'!E298</f>
        <v>0</v>
      </c>
    </row>
    <row r="298" spans="1:68" ht="12.75" customHeight="1" x14ac:dyDescent="0.2">
      <c r="A298" s="36">
        <f t="shared" si="117"/>
        <v>285</v>
      </c>
      <c r="B298" s="36">
        <f t="shared" si="118"/>
        <v>99</v>
      </c>
      <c r="C298" s="37" t="s">
        <v>65</v>
      </c>
      <c r="D298" s="36" t="s">
        <v>413</v>
      </c>
      <c r="E298" s="38" t="s">
        <v>96</v>
      </c>
      <c r="F298" s="39" t="s">
        <v>61</v>
      </c>
      <c r="G298" s="39">
        <v>2</v>
      </c>
      <c r="H298" s="39">
        <v>2</v>
      </c>
      <c r="I298" s="38">
        <v>579.79999999999995</v>
      </c>
      <c r="J298" s="38">
        <v>579.79999999999995</v>
      </c>
      <c r="K298" s="38">
        <v>0</v>
      </c>
      <c r="L298" s="40">
        <v>28</v>
      </c>
      <c r="M298" s="41">
        <f t="shared" si="112"/>
        <v>995290.47</v>
      </c>
      <c r="N298" s="41"/>
      <c r="O298" s="41">
        <v>0</v>
      </c>
      <c r="P298" s="41">
        <v>0</v>
      </c>
      <c r="Q298" s="41">
        <f t="shared" si="125"/>
        <v>220150.478</v>
      </c>
      <c r="R298" s="41">
        <f>+AY298-O298-Q298</f>
        <v>775139.99199999997</v>
      </c>
      <c r="S298" s="41">
        <v>0</v>
      </c>
      <c r="T298" s="38">
        <v>1477.46</v>
      </c>
      <c r="U298" s="38">
        <v>1716.61</v>
      </c>
      <c r="V298" s="39">
        <v>2026</v>
      </c>
      <c r="W298" s="43">
        <v>151844.24</v>
      </c>
      <c r="X298" s="43">
        <f t="shared" si="122"/>
        <v>68306.237999999998</v>
      </c>
      <c r="Y298" s="43">
        <f>+(J298*11.55+K298*23.1)*12*30</f>
        <v>2410808.4</v>
      </c>
      <c r="Z298" s="43"/>
      <c r="AA298" s="43">
        <f t="shared" si="114"/>
        <v>995290.47312899993</v>
      </c>
      <c r="AB298" s="43">
        <v>0</v>
      </c>
      <c r="AC298" s="43">
        <v>0</v>
      </c>
      <c r="AD298" s="43">
        <v>563708.19999999995</v>
      </c>
      <c r="AE298" s="43">
        <v>292925.68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3">
        <v>109970.84020000001</v>
      </c>
      <c r="AO298" s="43">
        <v>9952.9048000000003</v>
      </c>
      <c r="AP298" s="43">
        <v>18732.848129000002</v>
      </c>
      <c r="AQ298" s="5">
        <f t="shared" si="115"/>
        <v>2</v>
      </c>
      <c r="AS298" s="36" t="e">
        <f t="shared" si="119"/>
        <v>#REF!</v>
      </c>
      <c r="AT298" s="36">
        <f t="shared" si="120"/>
        <v>99</v>
      </c>
      <c r="AU298" s="37" t="s">
        <v>65</v>
      </c>
      <c r="AV298" s="36" t="s">
        <v>413</v>
      </c>
      <c r="AW298" s="36"/>
      <c r="AX298" s="45">
        <f t="shared" si="116"/>
        <v>0</v>
      </c>
      <c r="AY298" s="46">
        <v>995290.47</v>
      </c>
      <c r="AZ298" s="46"/>
      <c r="BA298" s="46"/>
      <c r="BB298" s="46">
        <v>563708.19999999995</v>
      </c>
      <c r="BC298" s="46">
        <v>292925.68</v>
      </c>
      <c r="BD298" s="46"/>
      <c r="BE298" s="45"/>
      <c r="BF298" s="45">
        <v>0</v>
      </c>
      <c r="BG298" s="46"/>
      <c r="BH298" s="46"/>
      <c r="BI298" s="46"/>
      <c r="BJ298" s="46"/>
      <c r="BK298" s="46"/>
      <c r="BL298" s="46">
        <v>109970.84</v>
      </c>
      <c r="BM298" s="46">
        <v>9952.9</v>
      </c>
      <c r="BN298" s="46">
        <v>18732.849999999999</v>
      </c>
      <c r="BP298" s="48">
        <f>+AY298-'Приложение 2'!E299</f>
        <v>0</v>
      </c>
    </row>
    <row r="299" spans="1:68" ht="12.75" customHeight="1" x14ac:dyDescent="0.2">
      <c r="A299" s="36">
        <f t="shared" si="117"/>
        <v>286</v>
      </c>
      <c r="B299" s="36">
        <f t="shared" si="118"/>
        <v>100</v>
      </c>
      <c r="C299" s="37" t="s">
        <v>65</v>
      </c>
      <c r="D299" s="36" t="s">
        <v>414</v>
      </c>
      <c r="E299" s="38" t="s">
        <v>144</v>
      </c>
      <c r="F299" s="39" t="s">
        <v>61</v>
      </c>
      <c r="G299" s="39">
        <v>4</v>
      </c>
      <c r="H299" s="39">
        <v>2</v>
      </c>
      <c r="I299" s="38">
        <v>1428</v>
      </c>
      <c r="J299" s="38">
        <v>1428</v>
      </c>
      <c r="K299" s="38">
        <v>0</v>
      </c>
      <c r="L299" s="40">
        <v>61</v>
      </c>
      <c r="M299" s="41">
        <f t="shared" si="112"/>
        <v>4251855.71</v>
      </c>
      <c r="N299" s="41"/>
      <c r="O299" s="41">
        <v>0</v>
      </c>
      <c r="P299" s="41">
        <v>0</v>
      </c>
      <c r="Q299" s="41">
        <f t="shared" si="125"/>
        <v>169574.96000000002</v>
      </c>
      <c r="R299" s="41">
        <f>+AY299-O299-Q299</f>
        <v>4082280.75</v>
      </c>
      <c r="S299" s="41">
        <v>0</v>
      </c>
      <c r="T299" s="38">
        <v>2593.2600000000002</v>
      </c>
      <c r="U299" s="38">
        <v>2977.49</v>
      </c>
      <c r="V299" s="39">
        <v>2026</v>
      </c>
      <c r="W299" s="43">
        <v>1342.28</v>
      </c>
      <c r="X299" s="43">
        <f t="shared" si="122"/>
        <v>168232.68000000002</v>
      </c>
      <c r="Y299" s="43">
        <f>+(J299*11.55+K299*23.1)*12*30</f>
        <v>5937624.0000000009</v>
      </c>
      <c r="Z299" s="43"/>
      <c r="AA299" s="43">
        <f t="shared" si="114"/>
        <v>4251855.7132431203</v>
      </c>
      <c r="AB299" s="43">
        <v>0</v>
      </c>
      <c r="AC299" s="43">
        <v>2299107.75</v>
      </c>
      <c r="AD299" s="43">
        <v>1404062.99</v>
      </c>
      <c r="AE299" s="43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3">
        <v>425185.57199999999</v>
      </c>
      <c r="AO299" s="43">
        <v>42518.557200000003</v>
      </c>
      <c r="AP299" s="43">
        <v>80980.84404312</v>
      </c>
      <c r="AQ299" s="5">
        <f t="shared" si="115"/>
        <v>2</v>
      </c>
      <c r="AS299" s="36" t="e">
        <f t="shared" si="119"/>
        <v>#REF!</v>
      </c>
      <c r="AT299" s="36">
        <f t="shared" si="120"/>
        <v>100</v>
      </c>
      <c r="AU299" s="37" t="s">
        <v>65</v>
      </c>
      <c r="AV299" s="36" t="s">
        <v>414</v>
      </c>
      <c r="AW299" s="36"/>
      <c r="AX299" s="45">
        <f t="shared" si="116"/>
        <v>0</v>
      </c>
      <c r="AY299" s="46">
        <v>4251855.71</v>
      </c>
      <c r="AZ299" s="46"/>
      <c r="BA299" s="46">
        <v>2299107.75</v>
      </c>
      <c r="BB299" s="46">
        <v>1404062.99</v>
      </c>
      <c r="BC299" s="46"/>
      <c r="BD299" s="46"/>
      <c r="BE299" s="45"/>
      <c r="BF299" s="45">
        <v>0</v>
      </c>
      <c r="BG299" s="46"/>
      <c r="BH299" s="46"/>
      <c r="BI299" s="46"/>
      <c r="BJ299" s="46"/>
      <c r="BK299" s="46"/>
      <c r="BL299" s="46">
        <v>425185.57</v>
      </c>
      <c r="BM299" s="46">
        <v>42518.559999999998</v>
      </c>
      <c r="BN299" s="46">
        <v>80980.84</v>
      </c>
      <c r="BP299" s="48">
        <f>+AY299-'Приложение 2'!E300</f>
        <v>0</v>
      </c>
    </row>
    <row r="300" spans="1:68" ht="12.75" customHeight="1" x14ac:dyDescent="0.2">
      <c r="A300" s="36">
        <f t="shared" si="117"/>
        <v>287</v>
      </c>
      <c r="B300" s="36">
        <f t="shared" si="118"/>
        <v>101</v>
      </c>
      <c r="C300" s="37" t="s">
        <v>65</v>
      </c>
      <c r="D300" s="36" t="s">
        <v>415</v>
      </c>
      <c r="E300" s="38" t="s">
        <v>416</v>
      </c>
      <c r="F300" s="39" t="s">
        <v>61</v>
      </c>
      <c r="G300" s="39">
        <v>2</v>
      </c>
      <c r="H300" s="39">
        <v>2</v>
      </c>
      <c r="I300" s="38">
        <v>1159.7</v>
      </c>
      <c r="J300" s="38">
        <v>834.7</v>
      </c>
      <c r="K300" s="38">
        <v>325</v>
      </c>
      <c r="L300" s="40">
        <v>43</v>
      </c>
      <c r="M300" s="41">
        <f t="shared" si="112"/>
        <v>10296176.109999999</v>
      </c>
      <c r="N300" s="41"/>
      <c r="O300" s="41">
        <v>277805.78000000003</v>
      </c>
      <c r="P300" s="41">
        <v>0</v>
      </c>
      <c r="Q300" s="41">
        <f t="shared" si="125"/>
        <v>575794.027</v>
      </c>
      <c r="R300" s="41">
        <f>IF(Y300&gt;0, Y300, 0)</f>
        <v>6173382.6000000015</v>
      </c>
      <c r="S300" s="41">
        <f>IF(Y300&gt;0, AY300-O300-P300-Q300-R300, 0)</f>
        <v>3269193.7029999979</v>
      </c>
      <c r="T300" s="38">
        <v>7831.72</v>
      </c>
      <c r="U300" s="38">
        <v>8878.31</v>
      </c>
      <c r="V300" s="39">
        <v>2026</v>
      </c>
      <c r="W300" s="43">
        <v>400881.52</v>
      </c>
      <c r="X300" s="43">
        <f t="shared" si="122"/>
        <v>174912.50700000004</v>
      </c>
      <c r="Y300" s="43">
        <f>+(J300*11.55+K300*23.1)*12*30</f>
        <v>6173382.6000000015</v>
      </c>
      <c r="Z300" s="43"/>
      <c r="AA300" s="43">
        <f t="shared" si="114"/>
        <v>10296176.106283499</v>
      </c>
      <c r="AB300" s="43">
        <v>5230068.75</v>
      </c>
      <c r="AC300" s="43">
        <v>2724859.95</v>
      </c>
      <c r="AD300" s="43">
        <v>1127513.6299999999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912157.39639999997</v>
      </c>
      <c r="AO300" s="43">
        <v>102961.7611</v>
      </c>
      <c r="AP300" s="43">
        <v>198614.61878349999</v>
      </c>
      <c r="AQ300" s="5">
        <f t="shared" si="115"/>
        <v>3</v>
      </c>
      <c r="AS300" s="36" t="e">
        <f t="shared" si="119"/>
        <v>#REF!</v>
      </c>
      <c r="AT300" s="36">
        <f t="shared" si="120"/>
        <v>101</v>
      </c>
      <c r="AU300" s="37" t="s">
        <v>65</v>
      </c>
      <c r="AV300" s="36" t="s">
        <v>415</v>
      </c>
      <c r="AW300" s="36"/>
      <c r="AX300" s="45">
        <f t="shared" si="116"/>
        <v>0</v>
      </c>
      <c r="AY300" s="46">
        <v>10296176.109999999</v>
      </c>
      <c r="AZ300" s="46">
        <v>5230068.75</v>
      </c>
      <c r="BA300" s="46">
        <v>2724859.95</v>
      </c>
      <c r="BB300" s="46">
        <v>1127513.6299999999</v>
      </c>
      <c r="BC300" s="46"/>
      <c r="BD300" s="46"/>
      <c r="BE300" s="45"/>
      <c r="BF300" s="45">
        <v>0</v>
      </c>
      <c r="BG300" s="46"/>
      <c r="BH300" s="46"/>
      <c r="BI300" s="46"/>
      <c r="BJ300" s="46"/>
      <c r="BK300" s="46"/>
      <c r="BL300" s="46">
        <v>912157.4</v>
      </c>
      <c r="BM300" s="46">
        <v>102961.76</v>
      </c>
      <c r="BN300" s="46">
        <v>198614.62</v>
      </c>
      <c r="BP300" s="48">
        <f>+AY300-'Приложение 2'!E301</f>
        <v>0</v>
      </c>
    </row>
    <row r="301" spans="1:68" ht="12.75" customHeight="1" x14ac:dyDescent="0.2">
      <c r="A301" s="36">
        <f t="shared" si="117"/>
        <v>288</v>
      </c>
      <c r="B301" s="36">
        <f t="shared" si="118"/>
        <v>102</v>
      </c>
      <c r="C301" s="37" t="s">
        <v>72</v>
      </c>
      <c r="D301" s="36" t="s">
        <v>417</v>
      </c>
      <c r="E301" s="38" t="s">
        <v>67</v>
      </c>
      <c r="F301" s="39" t="s">
        <v>61</v>
      </c>
      <c r="G301" s="39">
        <v>5</v>
      </c>
      <c r="H301" s="39">
        <v>2</v>
      </c>
      <c r="I301" s="38">
        <v>1835.9</v>
      </c>
      <c r="J301" s="38">
        <v>1835.9</v>
      </c>
      <c r="K301" s="38">
        <v>0</v>
      </c>
      <c r="L301" s="40">
        <v>64</v>
      </c>
      <c r="M301" s="41" t="e">
        <f t="shared" si="112"/>
        <v>#REF!</v>
      </c>
      <c r="N301" s="41"/>
      <c r="O301" s="41">
        <v>1105524.94</v>
      </c>
      <c r="P301" s="41">
        <v>0</v>
      </c>
      <c r="Q301" s="41">
        <f t="shared" si="125"/>
        <v>216287.37900000004</v>
      </c>
      <c r="R301" s="41" t="e">
        <f>IF(Y301&gt;0, Y301, 0)</f>
        <v>#REF!</v>
      </c>
      <c r="S301" s="41" t="e">
        <f>IF(Y301&gt;0, AY301-O301-P301-Q301-R301, 0)</f>
        <v>#REF!</v>
      </c>
      <c r="T301" s="38">
        <v>6945.94</v>
      </c>
      <c r="U301" s="38">
        <v>7975.09</v>
      </c>
      <c r="V301" s="39">
        <v>2026</v>
      </c>
      <c r="W301" s="43">
        <v>0</v>
      </c>
      <c r="X301" s="43">
        <f t="shared" si="122"/>
        <v>216287.37900000004</v>
      </c>
      <c r="Y301" s="43" t="e">
        <f>+(J301*11.55+K301*23.1)*12*30+[1]Лист1!$BC$158</f>
        <v>#REF!</v>
      </c>
      <c r="Z301" s="43"/>
      <c r="AA301" s="43">
        <f t="shared" si="114"/>
        <v>14641467.72468558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3690328.19</v>
      </c>
      <c r="AL301" s="43">
        <v>9061716.6899999995</v>
      </c>
      <c r="AM301" s="43">
        <v>0</v>
      </c>
      <c r="AN301" s="43">
        <v>1464146.773</v>
      </c>
      <c r="AO301" s="43">
        <v>146414.67730000001</v>
      </c>
      <c r="AP301" s="43">
        <v>278861.39438557997</v>
      </c>
      <c r="AQ301" s="5">
        <f t="shared" si="115"/>
        <v>2</v>
      </c>
      <c r="AS301" s="36" t="e">
        <f t="shared" si="119"/>
        <v>#REF!</v>
      </c>
      <c r="AT301" s="36">
        <f t="shared" si="120"/>
        <v>102</v>
      </c>
      <c r="AU301" s="37" t="s">
        <v>72</v>
      </c>
      <c r="AV301" s="36" t="s">
        <v>417</v>
      </c>
      <c r="AW301" s="36"/>
      <c r="AX301" s="45" t="e">
        <f t="shared" si="116"/>
        <v>#REF!</v>
      </c>
      <c r="AY301" s="46">
        <v>14641467.720000001</v>
      </c>
      <c r="AZ301" s="46"/>
      <c r="BA301" s="46"/>
      <c r="BB301" s="46"/>
      <c r="BC301" s="46"/>
      <c r="BD301" s="46"/>
      <c r="BE301" s="45"/>
      <c r="BF301" s="45">
        <v>0</v>
      </c>
      <c r="BG301" s="46"/>
      <c r="BH301" s="46"/>
      <c r="BI301" s="46">
        <v>3690328.19</v>
      </c>
      <c r="BJ301" s="46">
        <v>9061716.6899999995</v>
      </c>
      <c r="BK301" s="46"/>
      <c r="BL301" s="46">
        <v>1464146.77</v>
      </c>
      <c r="BM301" s="46">
        <v>146414.68</v>
      </c>
      <c r="BN301" s="46">
        <v>278861.39</v>
      </c>
      <c r="BP301" s="48">
        <f>+AY301-'Приложение 2'!E302</f>
        <v>0</v>
      </c>
    </row>
    <row r="302" spans="1:68" ht="12.75" customHeight="1" x14ac:dyDescent="0.2">
      <c r="A302" s="36">
        <f t="shared" si="117"/>
        <v>289</v>
      </c>
      <c r="B302" s="36">
        <f t="shared" si="118"/>
        <v>103</v>
      </c>
      <c r="C302" s="37" t="s">
        <v>72</v>
      </c>
      <c r="D302" s="36" t="s">
        <v>418</v>
      </c>
      <c r="E302" s="38" t="s">
        <v>96</v>
      </c>
      <c r="F302" s="39" t="s">
        <v>61</v>
      </c>
      <c r="G302" s="39">
        <v>4</v>
      </c>
      <c r="H302" s="39">
        <v>6</v>
      </c>
      <c r="I302" s="38">
        <v>3528</v>
      </c>
      <c r="J302" s="38">
        <v>3528</v>
      </c>
      <c r="K302" s="38">
        <v>0</v>
      </c>
      <c r="L302" s="40">
        <v>151</v>
      </c>
      <c r="M302" s="41">
        <f t="shared" si="112"/>
        <v>8142341.7699999996</v>
      </c>
      <c r="N302" s="41"/>
      <c r="O302" s="41">
        <v>0</v>
      </c>
      <c r="P302" s="41">
        <v>0</v>
      </c>
      <c r="Q302" s="41">
        <f t="shared" si="125"/>
        <v>1159909.1200000001</v>
      </c>
      <c r="R302" s="41">
        <f>+AY302-O302-Q302</f>
        <v>6982432.6499999994</v>
      </c>
      <c r="S302" s="41">
        <v>0</v>
      </c>
      <c r="T302" s="38">
        <v>2010.09</v>
      </c>
      <c r="U302" s="38">
        <v>2307.92</v>
      </c>
      <c r="V302" s="39">
        <v>2026</v>
      </c>
      <c r="W302" s="43">
        <v>744275.44</v>
      </c>
      <c r="X302" s="43">
        <f t="shared" si="122"/>
        <v>415633.68000000005</v>
      </c>
      <c r="Y302" s="43">
        <f>+(J302*11.55+K302*23.1)*12*30</f>
        <v>14669424.000000002</v>
      </c>
      <c r="Z302" s="43"/>
      <c r="AA302" s="43">
        <f t="shared" si="114"/>
        <v>8142341.7647609599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7091605.1299999999</v>
      </c>
      <c r="AL302" s="43">
        <v>0</v>
      </c>
      <c r="AM302" s="43">
        <v>0</v>
      </c>
      <c r="AN302" s="43">
        <v>814234.17599999998</v>
      </c>
      <c r="AO302" s="43">
        <v>81423.417600000001</v>
      </c>
      <c r="AP302" s="43">
        <v>155079.04116096001</v>
      </c>
      <c r="AQ302" s="5">
        <f t="shared" si="115"/>
        <v>1</v>
      </c>
      <c r="AS302" s="36" t="e">
        <f t="shared" si="119"/>
        <v>#REF!</v>
      </c>
      <c r="AT302" s="36">
        <f t="shared" si="120"/>
        <v>103</v>
      </c>
      <c r="AU302" s="37" t="s">
        <v>72</v>
      </c>
      <c r="AV302" s="36" t="s">
        <v>418</v>
      </c>
      <c r="AW302" s="36"/>
      <c r="AX302" s="45">
        <f t="shared" si="116"/>
        <v>0</v>
      </c>
      <c r="AY302" s="46">
        <v>8142341.7699999996</v>
      </c>
      <c r="AZ302" s="46"/>
      <c r="BA302" s="46"/>
      <c r="BB302" s="46"/>
      <c r="BC302" s="46"/>
      <c r="BD302" s="46"/>
      <c r="BE302" s="45"/>
      <c r="BF302" s="45">
        <v>0</v>
      </c>
      <c r="BG302" s="46"/>
      <c r="BH302" s="46"/>
      <c r="BI302" s="46">
        <v>7091605.1299999999</v>
      </c>
      <c r="BJ302" s="46"/>
      <c r="BK302" s="46"/>
      <c r="BL302" s="46">
        <v>814234.18</v>
      </c>
      <c r="BM302" s="46">
        <v>81423.42</v>
      </c>
      <c r="BN302" s="46">
        <v>155079.04000000001</v>
      </c>
      <c r="BP302" s="48">
        <f>+AY302-'Приложение 2'!E303</f>
        <v>0</v>
      </c>
    </row>
    <row r="303" spans="1:68" ht="12.75" customHeight="1" x14ac:dyDescent="0.2">
      <c r="A303" s="36">
        <f t="shared" si="117"/>
        <v>290</v>
      </c>
      <c r="B303" s="36">
        <f t="shared" si="118"/>
        <v>104</v>
      </c>
      <c r="C303" s="37" t="s">
        <v>72</v>
      </c>
      <c r="D303" s="36" t="s">
        <v>419</v>
      </c>
      <c r="E303" s="38" t="s">
        <v>77</v>
      </c>
      <c r="F303" s="39" t="s">
        <v>61</v>
      </c>
      <c r="G303" s="39">
        <v>9</v>
      </c>
      <c r="H303" s="39">
        <v>1</v>
      </c>
      <c r="I303" s="38">
        <v>3133.7</v>
      </c>
      <c r="J303" s="38">
        <v>2674.7</v>
      </c>
      <c r="K303" s="38">
        <v>459</v>
      </c>
      <c r="L303" s="40">
        <v>106</v>
      </c>
      <c r="M303" s="41">
        <f t="shared" si="112"/>
        <v>3029943.1900000004</v>
      </c>
      <c r="N303" s="41"/>
      <c r="O303" s="41">
        <v>190779.8</v>
      </c>
      <c r="P303" s="41">
        <v>0</v>
      </c>
      <c r="Q303" s="41">
        <f t="shared" si="125"/>
        <v>540598.21499999985</v>
      </c>
      <c r="R303" s="41">
        <f>IF(Y303&gt;0, Y303, 0)</f>
        <v>0</v>
      </c>
      <c r="S303" s="41">
        <f>+AY303-O303-P303-Q303</f>
        <v>2298565.1750000003</v>
      </c>
      <c r="T303" s="38">
        <v>842.12</v>
      </c>
      <c r="U303" s="38">
        <v>966.89</v>
      </c>
      <c r="V303" s="39">
        <v>2026</v>
      </c>
      <c r="W303" s="43"/>
      <c r="X303" s="43">
        <f>+(J303*15.35+K303*26.02)*12*0.85</f>
        <v>540598.21499999985</v>
      </c>
      <c r="Y303" s="43"/>
      <c r="Z303" s="43"/>
      <c r="AA303" s="43">
        <f t="shared" si="114"/>
        <v>3029943.1888967403</v>
      </c>
      <c r="AB303" s="43">
        <v>0</v>
      </c>
      <c r="AC303" s="43">
        <v>0</v>
      </c>
      <c r="AD303" s="43">
        <v>2638941.14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302994.31900000002</v>
      </c>
      <c r="AO303" s="43">
        <v>30299.4319</v>
      </c>
      <c r="AP303" s="43">
        <v>57708.297996740002</v>
      </c>
      <c r="AQ303" s="5">
        <f t="shared" si="115"/>
        <v>1</v>
      </c>
      <c r="AS303" s="36" t="e">
        <f t="shared" si="119"/>
        <v>#REF!</v>
      </c>
      <c r="AT303" s="36">
        <f t="shared" si="120"/>
        <v>104</v>
      </c>
      <c r="AU303" s="37" t="s">
        <v>72</v>
      </c>
      <c r="AV303" s="36" t="s">
        <v>419</v>
      </c>
      <c r="AW303" s="36"/>
      <c r="AX303" s="45">
        <f t="shared" si="116"/>
        <v>0</v>
      </c>
      <c r="AY303" s="46">
        <v>3029943.19</v>
      </c>
      <c r="AZ303" s="46"/>
      <c r="BA303" s="46"/>
      <c r="BB303" s="46">
        <v>2638941.14</v>
      </c>
      <c r="BC303" s="46"/>
      <c r="BD303" s="46"/>
      <c r="BE303" s="45"/>
      <c r="BF303" s="45">
        <v>0</v>
      </c>
      <c r="BG303" s="46"/>
      <c r="BH303" s="46"/>
      <c r="BI303" s="46"/>
      <c r="BJ303" s="46"/>
      <c r="BK303" s="46"/>
      <c r="BL303" s="46">
        <v>302994.32</v>
      </c>
      <c r="BM303" s="46">
        <v>30299.43</v>
      </c>
      <c r="BN303" s="46">
        <v>57708.3</v>
      </c>
      <c r="BP303" s="48">
        <f>+AY303-'Приложение 2'!E304</f>
        <v>0</v>
      </c>
    </row>
    <row r="304" spans="1:68" ht="12.75" customHeight="1" x14ac:dyDescent="0.2">
      <c r="A304" s="36">
        <f t="shared" si="117"/>
        <v>291</v>
      </c>
      <c r="B304" s="36">
        <f t="shared" si="118"/>
        <v>105</v>
      </c>
      <c r="C304" s="37" t="s">
        <v>72</v>
      </c>
      <c r="D304" s="36" t="s">
        <v>420</v>
      </c>
      <c r="E304" s="38" t="s">
        <v>67</v>
      </c>
      <c r="F304" s="39" t="s">
        <v>61</v>
      </c>
      <c r="G304" s="39">
        <v>5</v>
      </c>
      <c r="H304" s="39">
        <v>4</v>
      </c>
      <c r="I304" s="38">
        <v>3075.8</v>
      </c>
      <c r="J304" s="38">
        <v>3075.8</v>
      </c>
      <c r="K304" s="38">
        <v>0</v>
      </c>
      <c r="L304" s="40">
        <v>133</v>
      </c>
      <c r="M304" s="41" t="e">
        <f t="shared" si="112"/>
        <v>#REF!</v>
      </c>
      <c r="N304" s="41"/>
      <c r="O304" s="41">
        <v>1852156.23</v>
      </c>
      <c r="P304" s="41">
        <v>0</v>
      </c>
      <c r="Q304" s="41">
        <f t="shared" si="125"/>
        <v>362359.99800000002</v>
      </c>
      <c r="R304" s="41" t="e">
        <f>IF(Y304&gt;0, Y304, 0)</f>
        <v>#REF!</v>
      </c>
      <c r="S304" s="41" t="e">
        <f>IF(Y304&gt;0, AY304-O304-P304-Q304-R304, 0)</f>
        <v>#REF!</v>
      </c>
      <c r="T304" s="38">
        <v>6945.94</v>
      </c>
      <c r="U304" s="38">
        <v>7975.09</v>
      </c>
      <c r="V304" s="39">
        <v>2026</v>
      </c>
      <c r="W304" s="43">
        <v>0</v>
      </c>
      <c r="X304" s="43">
        <f>+(J304*11.55+K304*23.1)*12*0.85</f>
        <v>362359.99800000002</v>
      </c>
      <c r="Y304" s="43" t="e">
        <f>+(J304*11.55+K304*23.1)*12*30+[1]Лист1!$BC$154</f>
        <v>#REF!</v>
      </c>
      <c r="Z304" s="43"/>
      <c r="AA304" s="43">
        <f t="shared" si="114"/>
        <v>24529781.836034179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6182641.46</v>
      </c>
      <c r="AL304" s="43">
        <v>15181670.15</v>
      </c>
      <c r="AM304" s="43">
        <v>0</v>
      </c>
      <c r="AN304" s="43">
        <v>2452978.1830000002</v>
      </c>
      <c r="AO304" s="43">
        <v>245297.81830000001</v>
      </c>
      <c r="AP304" s="43">
        <v>467194.22473418002</v>
      </c>
      <c r="AQ304" s="5">
        <f t="shared" si="115"/>
        <v>2</v>
      </c>
      <c r="AS304" s="36" t="e">
        <f t="shared" si="119"/>
        <v>#REF!</v>
      </c>
      <c r="AT304" s="36">
        <f t="shared" si="120"/>
        <v>105</v>
      </c>
      <c r="AU304" s="37" t="s">
        <v>72</v>
      </c>
      <c r="AV304" s="36" t="s">
        <v>420</v>
      </c>
      <c r="AW304" s="36"/>
      <c r="AX304" s="45" t="e">
        <f t="shared" si="116"/>
        <v>#REF!</v>
      </c>
      <c r="AY304" s="46">
        <v>24529781.829999998</v>
      </c>
      <c r="AZ304" s="46"/>
      <c r="BA304" s="46"/>
      <c r="BB304" s="46"/>
      <c r="BC304" s="46"/>
      <c r="BD304" s="46"/>
      <c r="BE304" s="45"/>
      <c r="BF304" s="45">
        <v>0</v>
      </c>
      <c r="BG304" s="46"/>
      <c r="BH304" s="46"/>
      <c r="BI304" s="46">
        <v>6182641.46</v>
      </c>
      <c r="BJ304" s="46">
        <v>15181670.15</v>
      </c>
      <c r="BK304" s="46"/>
      <c r="BL304" s="46">
        <v>2452978.1800000002</v>
      </c>
      <c r="BM304" s="46">
        <v>245297.82</v>
      </c>
      <c r="BN304" s="46">
        <v>467194.22</v>
      </c>
      <c r="BP304" s="48">
        <f>+AY304-'Приложение 2'!E305</f>
        <v>0</v>
      </c>
    </row>
    <row r="305" spans="1:68" ht="12.75" customHeight="1" x14ac:dyDescent="0.2">
      <c r="A305" s="36">
        <f t="shared" si="117"/>
        <v>292</v>
      </c>
      <c r="B305" s="36">
        <f t="shared" si="118"/>
        <v>106</v>
      </c>
      <c r="C305" s="37" t="s">
        <v>72</v>
      </c>
      <c r="D305" s="36" t="s">
        <v>421</v>
      </c>
      <c r="E305" s="38" t="s">
        <v>77</v>
      </c>
      <c r="F305" s="39" t="s">
        <v>61</v>
      </c>
      <c r="G305" s="39">
        <v>9</v>
      </c>
      <c r="H305" s="39">
        <v>1</v>
      </c>
      <c r="I305" s="38">
        <v>2699.7</v>
      </c>
      <c r="J305" s="38">
        <v>2699.7</v>
      </c>
      <c r="K305" s="38">
        <v>0</v>
      </c>
      <c r="L305" s="40">
        <v>143</v>
      </c>
      <c r="M305" s="41" t="e">
        <f t="shared" si="112"/>
        <v>#REF!</v>
      </c>
      <c r="N305" s="41"/>
      <c r="O305" s="41">
        <v>1705698.88</v>
      </c>
      <c r="P305" s="41">
        <v>0</v>
      </c>
      <c r="Q305" s="41">
        <f t="shared" si="125"/>
        <v>422692.02899999998</v>
      </c>
      <c r="R305" s="41" t="e">
        <f>IF(Y305&gt;0, Y305, 0)</f>
        <v>#REF!</v>
      </c>
      <c r="S305" s="41" t="e">
        <f>IF(Y305&gt;0, AY305-O305-P305-Q305-R305, 0)</f>
        <v>#REF!</v>
      </c>
      <c r="T305" s="38">
        <v>7316.54</v>
      </c>
      <c r="U305" s="38">
        <v>8400.6</v>
      </c>
      <c r="V305" s="39">
        <v>2026</v>
      </c>
      <c r="W305" s="43"/>
      <c r="X305" s="43">
        <f>+(J305*15.35+K305*26.02)*12*0.85</f>
        <v>422692.02899999998</v>
      </c>
      <c r="Y305" s="43" t="e">
        <f>+(J305*15.35+K305*26.02)*12*30+[1]Лист1!$BC$163</f>
        <v>#REF!</v>
      </c>
      <c r="Z305" s="43"/>
      <c r="AA305" s="43">
        <f t="shared" si="114"/>
        <v>22679099.815371718</v>
      </c>
      <c r="AB305" s="43">
        <v>0</v>
      </c>
      <c r="AC305" s="43">
        <v>0</v>
      </c>
      <c r="AD305" s="43">
        <v>0</v>
      </c>
      <c r="AE305" s="43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19752452.699999999</v>
      </c>
      <c r="AM305" s="43">
        <v>0</v>
      </c>
      <c r="AN305" s="43">
        <v>2267909.9819999998</v>
      </c>
      <c r="AO305" s="43">
        <v>226790.9982</v>
      </c>
      <c r="AP305" s="43">
        <v>431946.13517172</v>
      </c>
      <c r="AQ305" s="5">
        <f t="shared" si="115"/>
        <v>1</v>
      </c>
      <c r="AS305" s="36" t="e">
        <f t="shared" si="119"/>
        <v>#REF!</v>
      </c>
      <c r="AT305" s="36">
        <f t="shared" si="120"/>
        <v>106</v>
      </c>
      <c r="AU305" s="37" t="s">
        <v>72</v>
      </c>
      <c r="AV305" s="36" t="s">
        <v>421</v>
      </c>
      <c r="AW305" s="36"/>
      <c r="AX305" s="45" t="e">
        <f t="shared" si="116"/>
        <v>#REF!</v>
      </c>
      <c r="AY305" s="46">
        <v>22679099.82</v>
      </c>
      <c r="AZ305" s="46"/>
      <c r="BA305" s="46"/>
      <c r="BB305" s="46"/>
      <c r="BC305" s="46"/>
      <c r="BD305" s="46"/>
      <c r="BE305" s="45"/>
      <c r="BF305" s="45">
        <v>0</v>
      </c>
      <c r="BG305" s="46"/>
      <c r="BH305" s="46"/>
      <c r="BI305" s="46"/>
      <c r="BJ305" s="46">
        <v>19752452.699999999</v>
      </c>
      <c r="BK305" s="46"/>
      <c r="BL305" s="46">
        <v>2267909.98</v>
      </c>
      <c r="BM305" s="46">
        <v>226791</v>
      </c>
      <c r="BN305" s="46">
        <v>431946.14</v>
      </c>
      <c r="BP305" s="48">
        <f>+AY305-'Приложение 2'!E306</f>
        <v>0</v>
      </c>
    </row>
    <row r="306" spans="1:68" ht="12.75" customHeight="1" x14ac:dyDescent="0.2">
      <c r="A306" s="36">
        <f t="shared" si="117"/>
        <v>293</v>
      </c>
      <c r="B306" s="36">
        <f t="shared" si="118"/>
        <v>107</v>
      </c>
      <c r="C306" s="37" t="s">
        <v>72</v>
      </c>
      <c r="D306" s="36" t="s">
        <v>422</v>
      </c>
      <c r="E306" s="38" t="s">
        <v>81</v>
      </c>
      <c r="F306" s="39" t="s">
        <v>61</v>
      </c>
      <c r="G306" s="39">
        <v>5</v>
      </c>
      <c r="H306" s="39">
        <v>5</v>
      </c>
      <c r="I306" s="38">
        <v>3935.2</v>
      </c>
      <c r="J306" s="38">
        <v>3935.2</v>
      </c>
      <c r="K306" s="38">
        <v>0</v>
      </c>
      <c r="L306" s="40">
        <v>176</v>
      </c>
      <c r="M306" s="41">
        <f t="shared" si="112"/>
        <v>62316253.100000001</v>
      </c>
      <c r="N306" s="41"/>
      <c r="O306" s="41">
        <v>4740297.3600000003</v>
      </c>
      <c r="P306" s="41">
        <v>0</v>
      </c>
      <c r="Q306" s="41">
        <f t="shared" si="125"/>
        <v>463605.91199999995</v>
      </c>
      <c r="R306" s="41">
        <f>IF(Y306&gt;0, Y306, 0)</f>
        <v>0</v>
      </c>
      <c r="S306" s="41">
        <f>+AY306-O306-P306-Q306</f>
        <v>57112349.828000002</v>
      </c>
      <c r="T306" s="38">
        <v>13832.36</v>
      </c>
      <c r="U306" s="38">
        <v>15835.6</v>
      </c>
      <c r="V306" s="39">
        <v>2026</v>
      </c>
      <c r="W306" s="43"/>
      <c r="X306" s="43">
        <f>+(J306*11.55+K306*23.1)*12*0.85</f>
        <v>463605.91199999995</v>
      </c>
      <c r="Y306" s="43"/>
      <c r="Z306" s="43"/>
      <c r="AA306" s="43">
        <f t="shared" si="114"/>
        <v>62316253.104621999</v>
      </c>
      <c r="AB306" s="43">
        <v>13152005.380000001</v>
      </c>
      <c r="AC306" s="43">
        <v>6335748.4800000004</v>
      </c>
      <c r="AD306" s="43">
        <v>3869235.77</v>
      </c>
      <c r="AE306" s="43">
        <v>3742455.13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7910114.6500000004</v>
      </c>
      <c r="AL306" s="43">
        <v>19423534.800000001</v>
      </c>
      <c r="AM306" s="43">
        <v>0</v>
      </c>
      <c r="AN306" s="43">
        <v>6069654.8389999997</v>
      </c>
      <c r="AO306" s="43">
        <v>623162.53099999996</v>
      </c>
      <c r="AP306" s="43">
        <v>1190341.5246220001</v>
      </c>
      <c r="AQ306" s="5">
        <f t="shared" si="115"/>
        <v>6</v>
      </c>
      <c r="AS306" s="36" t="e">
        <f t="shared" si="119"/>
        <v>#REF!</v>
      </c>
      <c r="AT306" s="36">
        <f t="shared" si="120"/>
        <v>107</v>
      </c>
      <c r="AU306" s="37" t="s">
        <v>72</v>
      </c>
      <c r="AV306" s="36" t="s">
        <v>422</v>
      </c>
      <c r="AW306" s="36"/>
      <c r="AX306" s="45">
        <f t="shared" si="116"/>
        <v>0</v>
      </c>
      <c r="AY306" s="46">
        <v>62316253.100000001</v>
      </c>
      <c r="AZ306" s="46">
        <v>13152005.380000001</v>
      </c>
      <c r="BA306" s="46">
        <v>6335748.4800000004</v>
      </c>
      <c r="BB306" s="46">
        <v>3869235.77</v>
      </c>
      <c r="BC306" s="46">
        <v>3742455.13</v>
      </c>
      <c r="BD306" s="46"/>
      <c r="BE306" s="45"/>
      <c r="BF306" s="45">
        <v>0</v>
      </c>
      <c r="BG306" s="46"/>
      <c r="BH306" s="46"/>
      <c r="BI306" s="46">
        <v>7910114.6500000004</v>
      </c>
      <c r="BJ306" s="46">
        <v>19423534.800000001</v>
      </c>
      <c r="BK306" s="46"/>
      <c r="BL306" s="46">
        <v>6069654.8399999999</v>
      </c>
      <c r="BM306" s="46">
        <v>623162.53</v>
      </c>
      <c r="BN306" s="46">
        <v>1190341.52</v>
      </c>
      <c r="BP306" s="48">
        <f>+AY306-'Приложение 2'!E307</f>
        <v>0</v>
      </c>
    </row>
    <row r="307" spans="1:68" ht="12.75" customHeight="1" x14ac:dyDescent="0.2">
      <c r="A307" s="36">
        <f t="shared" si="117"/>
        <v>294</v>
      </c>
      <c r="B307" s="36">
        <f t="shared" si="118"/>
        <v>108</v>
      </c>
      <c r="C307" s="37" t="s">
        <v>72</v>
      </c>
      <c r="D307" s="36" t="s">
        <v>423</v>
      </c>
      <c r="E307" s="38" t="s">
        <v>77</v>
      </c>
      <c r="F307" s="39" t="s">
        <v>61</v>
      </c>
      <c r="G307" s="39">
        <v>9</v>
      </c>
      <c r="H307" s="39">
        <v>1</v>
      </c>
      <c r="I307" s="38">
        <v>2679.36</v>
      </c>
      <c r="J307" s="38">
        <v>2679.36</v>
      </c>
      <c r="K307" s="38">
        <v>0</v>
      </c>
      <c r="L307" s="40">
        <v>125</v>
      </c>
      <c r="M307" s="41">
        <f t="shared" si="112"/>
        <v>3794000.55</v>
      </c>
      <c r="N307" s="41"/>
      <c r="O307" s="41">
        <v>0</v>
      </c>
      <c r="P307" s="41">
        <v>0</v>
      </c>
      <c r="Q307" s="41">
        <f t="shared" si="125"/>
        <v>1004656.2452</v>
      </c>
      <c r="R307" s="41">
        <f t="shared" ref="R307:R312" si="126">+AY307-O307-Q307</f>
        <v>2789344.3048</v>
      </c>
      <c r="S307" s="41">
        <v>0</v>
      </c>
      <c r="T307" s="38">
        <v>1247.1400000000001</v>
      </c>
      <c r="U307" s="38">
        <v>1416.01</v>
      </c>
      <c r="V307" s="39">
        <v>2026</v>
      </c>
      <c r="W307" s="43">
        <v>585148.85</v>
      </c>
      <c r="X307" s="43">
        <f t="shared" ref="X307:X315" si="127">+(J307*15.35+K307*26.02)*12*0.85</f>
        <v>419507.39519999997</v>
      </c>
      <c r="Y307" s="43" t="e">
        <f>+(J307*15.35+K307*26.02)*12*30+[5]Отчет!$F$46</f>
        <v>#REF!</v>
      </c>
      <c r="Z307" s="43"/>
      <c r="AA307" s="43">
        <f t="shared" si="114"/>
        <v>3794000.545593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3341528.04</v>
      </c>
      <c r="AK307" s="43">
        <v>0</v>
      </c>
      <c r="AL307" s="43">
        <v>0</v>
      </c>
      <c r="AM307" s="43">
        <v>0</v>
      </c>
      <c r="AN307" s="43">
        <v>341460.04950000002</v>
      </c>
      <c r="AO307" s="43">
        <v>37940.005499999999</v>
      </c>
      <c r="AP307" s="43">
        <v>73072.450593000001</v>
      </c>
      <c r="AQ307" s="5">
        <f t="shared" si="115"/>
        <v>1</v>
      </c>
      <c r="AS307" s="36" t="e">
        <f t="shared" si="119"/>
        <v>#REF!</v>
      </c>
      <c r="AT307" s="36">
        <f t="shared" si="120"/>
        <v>108</v>
      </c>
      <c r="AU307" s="37" t="s">
        <v>72</v>
      </c>
      <c r="AV307" s="36" t="s">
        <v>423</v>
      </c>
      <c r="AW307" s="36"/>
      <c r="AX307" s="45">
        <f t="shared" si="116"/>
        <v>0</v>
      </c>
      <c r="AY307" s="46">
        <v>3794000.55</v>
      </c>
      <c r="AZ307" s="46"/>
      <c r="BA307" s="46"/>
      <c r="BB307" s="46"/>
      <c r="BC307" s="46"/>
      <c r="BD307" s="46"/>
      <c r="BE307" s="45"/>
      <c r="BF307" s="45">
        <v>0</v>
      </c>
      <c r="BG307" s="46"/>
      <c r="BH307" s="46">
        <v>3341528.04</v>
      </c>
      <c r="BI307" s="46"/>
      <c r="BJ307" s="46"/>
      <c r="BK307" s="46"/>
      <c r="BL307" s="46">
        <v>341460.05</v>
      </c>
      <c r="BM307" s="46">
        <v>37940.01</v>
      </c>
      <c r="BN307" s="46">
        <v>73072.45</v>
      </c>
      <c r="BP307" s="48">
        <f>+AY307-'Приложение 2'!E308</f>
        <v>0</v>
      </c>
    </row>
    <row r="308" spans="1:68" ht="12.75" customHeight="1" x14ac:dyDescent="0.2">
      <c r="A308" s="36">
        <f t="shared" si="117"/>
        <v>295</v>
      </c>
      <c r="B308" s="36">
        <f t="shared" si="118"/>
        <v>109</v>
      </c>
      <c r="C308" s="37" t="s">
        <v>72</v>
      </c>
      <c r="D308" s="36" t="s">
        <v>424</v>
      </c>
      <c r="E308" s="38" t="s">
        <v>67</v>
      </c>
      <c r="F308" s="39" t="s">
        <v>61</v>
      </c>
      <c r="G308" s="39">
        <v>9</v>
      </c>
      <c r="H308" s="39">
        <v>1</v>
      </c>
      <c r="I308" s="38">
        <v>2810.7</v>
      </c>
      <c r="J308" s="38">
        <v>2417.5</v>
      </c>
      <c r="K308" s="38">
        <v>393.2</v>
      </c>
      <c r="L308" s="40">
        <v>71</v>
      </c>
      <c r="M308" s="41">
        <f t="shared" si="112"/>
        <v>4514911.7300000004</v>
      </c>
      <c r="N308" s="41"/>
      <c r="O308" s="41">
        <v>0</v>
      </c>
      <c r="P308" s="41">
        <v>0</v>
      </c>
      <c r="Q308" s="41">
        <f t="shared" si="125"/>
        <v>482864.82779999991</v>
      </c>
      <c r="R308" s="41">
        <f t="shared" si="126"/>
        <v>4032046.9022000004</v>
      </c>
      <c r="S308" s="41">
        <v>0</v>
      </c>
      <c r="T308" s="38">
        <v>1380.27</v>
      </c>
      <c r="U308" s="38">
        <v>1606.33</v>
      </c>
      <c r="V308" s="39">
        <v>2026</v>
      </c>
      <c r="W308" s="43">
        <v>0</v>
      </c>
      <c r="X308" s="43">
        <f t="shared" si="127"/>
        <v>482864.82779999991</v>
      </c>
      <c r="Y308" s="43" t="e">
        <f>+(J308*15.35+K308*26.02)*12*30+[1]Лист1!$BC$169</f>
        <v>#REF!</v>
      </c>
      <c r="Z308" s="43"/>
      <c r="AA308" s="43">
        <f t="shared" si="114"/>
        <v>4514911.7294951603</v>
      </c>
      <c r="AB308" s="43">
        <v>0</v>
      </c>
      <c r="AC308" s="43">
        <v>0</v>
      </c>
      <c r="AD308" s="43">
        <v>2366937.44</v>
      </c>
      <c r="AE308" s="43">
        <v>1512578.62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3">
        <v>505409.3933</v>
      </c>
      <c r="AO308" s="43">
        <v>45149.117299999998</v>
      </c>
      <c r="AP308" s="43">
        <v>84837.158895159999</v>
      </c>
      <c r="AQ308" s="5">
        <f t="shared" si="115"/>
        <v>2</v>
      </c>
      <c r="AS308" s="36" t="e">
        <f t="shared" si="119"/>
        <v>#REF!</v>
      </c>
      <c r="AT308" s="36">
        <f t="shared" si="120"/>
        <v>109</v>
      </c>
      <c r="AU308" s="37" t="s">
        <v>72</v>
      </c>
      <c r="AV308" s="36" t="s">
        <v>424</v>
      </c>
      <c r="AW308" s="36"/>
      <c r="AX308" s="45">
        <f t="shared" si="116"/>
        <v>0</v>
      </c>
      <c r="AY308" s="46">
        <v>4514911.7300000004</v>
      </c>
      <c r="AZ308" s="46"/>
      <c r="BA308" s="46"/>
      <c r="BB308" s="46">
        <v>2366937.44</v>
      </c>
      <c r="BC308" s="46">
        <v>1512578.62</v>
      </c>
      <c r="BD308" s="46"/>
      <c r="BE308" s="45"/>
      <c r="BF308" s="45">
        <v>0</v>
      </c>
      <c r="BG308" s="46"/>
      <c r="BH308" s="46"/>
      <c r="BI308" s="46"/>
      <c r="BJ308" s="46"/>
      <c r="BK308" s="46"/>
      <c r="BL308" s="46">
        <v>505409.39</v>
      </c>
      <c r="BM308" s="46">
        <v>45149.120000000003</v>
      </c>
      <c r="BN308" s="46">
        <v>84837.16</v>
      </c>
      <c r="BP308" s="48">
        <f>+AY308-'Приложение 2'!E309</f>
        <v>0</v>
      </c>
    </row>
    <row r="309" spans="1:68" ht="12" customHeight="1" x14ac:dyDescent="0.2">
      <c r="A309" s="36">
        <f t="shared" si="117"/>
        <v>296</v>
      </c>
      <c r="B309" s="36">
        <f t="shared" si="118"/>
        <v>110</v>
      </c>
      <c r="C309" s="37" t="s">
        <v>72</v>
      </c>
      <c r="D309" s="36" t="s">
        <v>425</v>
      </c>
      <c r="E309" s="38" t="s">
        <v>86</v>
      </c>
      <c r="F309" s="39" t="s">
        <v>61</v>
      </c>
      <c r="G309" s="39">
        <v>9</v>
      </c>
      <c r="H309" s="39">
        <v>5</v>
      </c>
      <c r="I309" s="38">
        <v>9672.5</v>
      </c>
      <c r="J309" s="38">
        <v>9496.7999999999993</v>
      </c>
      <c r="K309" s="38">
        <v>175.70000000000101</v>
      </c>
      <c r="L309" s="40">
        <v>406</v>
      </c>
      <c r="M309" s="41">
        <f t="shared" si="112"/>
        <v>9352243.5299999993</v>
      </c>
      <c r="N309" s="41"/>
      <c r="O309" s="41">
        <v>0</v>
      </c>
      <c r="P309" s="41">
        <v>0</v>
      </c>
      <c r="Q309" s="41">
        <f t="shared" si="125"/>
        <v>1533545.4587999999</v>
      </c>
      <c r="R309" s="41">
        <f t="shared" si="126"/>
        <v>7818698.0711999992</v>
      </c>
      <c r="S309" s="41">
        <v>0</v>
      </c>
      <c r="T309" s="38">
        <v>842.12</v>
      </c>
      <c r="U309" s="38">
        <v>966.89</v>
      </c>
      <c r="V309" s="39">
        <v>2026</v>
      </c>
      <c r="W309" s="43">
        <v>0</v>
      </c>
      <c r="X309" s="43">
        <f t="shared" si="127"/>
        <v>1533545.4587999999</v>
      </c>
      <c r="Y309" s="43" t="e">
        <f>+(J309*15.35+K309*26.02)*12*30+[1]Лист1!$BC$167</f>
        <v>#REF!</v>
      </c>
      <c r="Z309" s="43"/>
      <c r="AA309" s="43">
        <f t="shared" si="114"/>
        <v>9352243.5285723805</v>
      </c>
      <c r="AB309" s="43">
        <v>0</v>
      </c>
      <c r="AC309" s="43">
        <v>0</v>
      </c>
      <c r="AD309" s="43">
        <v>8145373.9100000001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3">
        <v>935224.353</v>
      </c>
      <c r="AO309" s="43">
        <v>93522.435299999997</v>
      </c>
      <c r="AP309" s="43">
        <v>178122.83027238</v>
      </c>
      <c r="AQ309" s="5">
        <f t="shared" si="115"/>
        <v>1</v>
      </c>
      <c r="AS309" s="36" t="e">
        <f t="shared" si="119"/>
        <v>#REF!</v>
      </c>
      <c r="AT309" s="36">
        <f t="shared" si="120"/>
        <v>110</v>
      </c>
      <c r="AU309" s="37" t="s">
        <v>72</v>
      </c>
      <c r="AV309" s="36" t="s">
        <v>425</v>
      </c>
      <c r="AW309" s="36"/>
      <c r="AX309" s="45">
        <f t="shared" si="116"/>
        <v>0</v>
      </c>
      <c r="AY309" s="46">
        <v>9352243.5299999993</v>
      </c>
      <c r="AZ309" s="46"/>
      <c r="BA309" s="46"/>
      <c r="BB309" s="46">
        <v>8145373.9100000001</v>
      </c>
      <c r="BC309" s="46"/>
      <c r="BD309" s="46"/>
      <c r="BE309" s="45"/>
      <c r="BF309" s="45">
        <v>0</v>
      </c>
      <c r="BG309" s="46"/>
      <c r="BH309" s="46"/>
      <c r="BI309" s="46"/>
      <c r="BJ309" s="46"/>
      <c r="BK309" s="46"/>
      <c r="BL309" s="46">
        <v>935224.35</v>
      </c>
      <c r="BM309" s="46">
        <v>93522.44</v>
      </c>
      <c r="BN309" s="46">
        <v>178122.83</v>
      </c>
      <c r="BP309" s="48">
        <f>+AY309-'Приложение 2'!E310</f>
        <v>0</v>
      </c>
    </row>
    <row r="310" spans="1:68" ht="12" customHeight="1" x14ac:dyDescent="0.2">
      <c r="A310" s="36">
        <f t="shared" si="117"/>
        <v>297</v>
      </c>
      <c r="B310" s="36">
        <f t="shared" si="118"/>
        <v>111</v>
      </c>
      <c r="C310" s="37" t="s">
        <v>72</v>
      </c>
      <c r="D310" s="36" t="s">
        <v>426</v>
      </c>
      <c r="E310" s="38" t="s">
        <v>79</v>
      </c>
      <c r="F310" s="39" t="s">
        <v>61</v>
      </c>
      <c r="G310" s="39">
        <v>9</v>
      </c>
      <c r="H310" s="39">
        <v>2</v>
      </c>
      <c r="I310" s="38">
        <v>5089.5</v>
      </c>
      <c r="J310" s="38">
        <v>4917.7</v>
      </c>
      <c r="K310" s="38">
        <v>171.8</v>
      </c>
      <c r="L310" s="40">
        <v>159</v>
      </c>
      <c r="M310" s="41">
        <f t="shared" si="112"/>
        <v>4920986.67</v>
      </c>
      <c r="N310" s="41"/>
      <c r="O310" s="41">
        <v>0</v>
      </c>
      <c r="P310" s="41">
        <v>0</v>
      </c>
      <c r="Q310" s="41">
        <f t="shared" si="125"/>
        <v>815560.69620000001</v>
      </c>
      <c r="R310" s="41">
        <f t="shared" si="126"/>
        <v>4105425.9737999998</v>
      </c>
      <c r="S310" s="41">
        <v>0</v>
      </c>
      <c r="T310" s="38">
        <v>842.12</v>
      </c>
      <c r="U310" s="38">
        <v>966.89</v>
      </c>
      <c r="V310" s="39">
        <v>2026</v>
      </c>
      <c r="W310" s="43">
        <v>0</v>
      </c>
      <c r="X310" s="43">
        <f t="shared" si="127"/>
        <v>815560.69620000001</v>
      </c>
      <c r="Y310" s="43" t="e">
        <f>+(J310*15.35+K310*26.02)*12*30+[1]Лист1!$BC$168</f>
        <v>#REF!</v>
      </c>
      <c r="Z310" s="43"/>
      <c r="AA310" s="43">
        <f t="shared" si="114"/>
        <v>4920986.6645263601</v>
      </c>
      <c r="AB310" s="43">
        <v>0</v>
      </c>
      <c r="AC310" s="43">
        <v>0</v>
      </c>
      <c r="AD310" s="43">
        <v>4285953.0199999996</v>
      </c>
      <c r="AE310" s="43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3">
        <v>492098.66600000003</v>
      </c>
      <c r="AO310" s="43">
        <v>49209.866600000001</v>
      </c>
      <c r="AP310" s="43">
        <v>93725.111926359998</v>
      </c>
      <c r="AQ310" s="5">
        <f t="shared" si="115"/>
        <v>1</v>
      </c>
      <c r="AS310" s="36" t="e">
        <f t="shared" si="119"/>
        <v>#REF!</v>
      </c>
      <c r="AT310" s="36">
        <f t="shared" si="120"/>
        <v>111</v>
      </c>
      <c r="AU310" s="37" t="s">
        <v>72</v>
      </c>
      <c r="AV310" s="36" t="s">
        <v>426</v>
      </c>
      <c r="AW310" s="36"/>
      <c r="AX310" s="45">
        <f t="shared" si="116"/>
        <v>0</v>
      </c>
      <c r="AY310" s="46">
        <v>4920986.67</v>
      </c>
      <c r="AZ310" s="46"/>
      <c r="BA310" s="46"/>
      <c r="BB310" s="46">
        <v>4285953.0199999996</v>
      </c>
      <c r="BC310" s="46"/>
      <c r="BD310" s="46"/>
      <c r="BE310" s="45"/>
      <c r="BF310" s="45">
        <v>0</v>
      </c>
      <c r="BG310" s="46"/>
      <c r="BH310" s="46"/>
      <c r="BI310" s="46"/>
      <c r="BJ310" s="46"/>
      <c r="BK310" s="46"/>
      <c r="BL310" s="46">
        <v>492098.67</v>
      </c>
      <c r="BM310" s="46">
        <v>49209.87</v>
      </c>
      <c r="BN310" s="46">
        <v>93725.11</v>
      </c>
      <c r="BP310" s="48">
        <f>+AY310-'Приложение 2'!E311</f>
        <v>0</v>
      </c>
    </row>
    <row r="311" spans="1:68" ht="12.75" customHeight="1" x14ac:dyDescent="0.2">
      <c r="A311" s="36">
        <f t="shared" si="117"/>
        <v>298</v>
      </c>
      <c r="B311" s="36">
        <f t="shared" si="118"/>
        <v>112</v>
      </c>
      <c r="C311" s="37" t="s">
        <v>72</v>
      </c>
      <c r="D311" s="36" t="s">
        <v>427</v>
      </c>
      <c r="E311" s="38" t="s">
        <v>67</v>
      </c>
      <c r="F311" s="39" t="s">
        <v>61</v>
      </c>
      <c r="G311" s="39">
        <v>9</v>
      </c>
      <c r="H311" s="39">
        <v>2</v>
      </c>
      <c r="I311" s="38">
        <v>5518.3</v>
      </c>
      <c r="J311" s="38">
        <v>4717</v>
      </c>
      <c r="K311" s="38">
        <v>801.3</v>
      </c>
      <c r="L311" s="40">
        <v>154</v>
      </c>
      <c r="M311" s="41">
        <f t="shared" si="112"/>
        <v>33746777.369999997</v>
      </c>
      <c r="N311" s="41"/>
      <c r="O311" s="41">
        <v>0</v>
      </c>
      <c r="P311" s="41">
        <v>0</v>
      </c>
      <c r="Q311" s="41">
        <f t="shared" si="125"/>
        <v>1248543.3451999999</v>
      </c>
      <c r="R311" s="41">
        <f t="shared" si="126"/>
        <v>32498234.024799999</v>
      </c>
      <c r="S311" s="41">
        <v>0</v>
      </c>
      <c r="T311" s="38">
        <v>5370.12</v>
      </c>
      <c r="U311" s="38">
        <v>6115.43</v>
      </c>
      <c r="V311" s="39">
        <v>2026</v>
      </c>
      <c r="W311" s="43">
        <v>297334.43</v>
      </c>
      <c r="X311" s="43">
        <f t="shared" si="127"/>
        <v>951208.91519999993</v>
      </c>
      <c r="Y311" s="43">
        <f>+(J311*15.35+K311*26.02)*12*30</f>
        <v>33572079.359999999</v>
      </c>
      <c r="Z311" s="43"/>
      <c r="AA311" s="43">
        <f t="shared" si="114"/>
        <v>33746777.373343877</v>
      </c>
      <c r="AB311" s="43">
        <v>15725505.09</v>
      </c>
      <c r="AC311" s="43">
        <v>6291681.2599999998</v>
      </c>
      <c r="AD311" s="43">
        <v>4647052.66</v>
      </c>
      <c r="AE311" s="43">
        <v>2969673.95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3127362.9821000001</v>
      </c>
      <c r="AO311" s="43">
        <v>337467.77370000002</v>
      </c>
      <c r="AP311" s="43">
        <v>648033.65754388005</v>
      </c>
      <c r="AQ311" s="5">
        <f t="shared" si="115"/>
        <v>4</v>
      </c>
      <c r="AS311" s="36" t="e">
        <f t="shared" si="119"/>
        <v>#REF!</v>
      </c>
      <c r="AT311" s="36">
        <f t="shared" si="120"/>
        <v>112</v>
      </c>
      <c r="AU311" s="37" t="s">
        <v>72</v>
      </c>
      <c r="AV311" s="36" t="s">
        <v>427</v>
      </c>
      <c r="AW311" s="36"/>
      <c r="AX311" s="45">
        <f t="shared" si="116"/>
        <v>0</v>
      </c>
      <c r="AY311" s="46">
        <v>33746777.369999997</v>
      </c>
      <c r="AZ311" s="46">
        <v>15725505.09</v>
      </c>
      <c r="BA311" s="46">
        <v>6291681.2599999998</v>
      </c>
      <c r="BB311" s="46">
        <v>4647052.66</v>
      </c>
      <c r="BC311" s="46">
        <v>2969673.95</v>
      </c>
      <c r="BD311" s="46"/>
      <c r="BE311" s="45"/>
      <c r="BF311" s="45">
        <v>0</v>
      </c>
      <c r="BG311" s="46"/>
      <c r="BH311" s="46"/>
      <c r="BI311" s="46"/>
      <c r="BJ311" s="46"/>
      <c r="BK311" s="46"/>
      <c r="BL311" s="46">
        <v>3127362.98</v>
      </c>
      <c r="BM311" s="46">
        <v>337467.77</v>
      </c>
      <c r="BN311" s="46">
        <v>648033.66</v>
      </c>
      <c r="BP311" s="48">
        <f>+AY311-'Приложение 2'!E312</f>
        <v>0</v>
      </c>
    </row>
    <row r="312" spans="1:68" ht="12.75" customHeight="1" x14ac:dyDescent="0.2">
      <c r="A312" s="36">
        <f t="shared" si="117"/>
        <v>299</v>
      </c>
      <c r="B312" s="36">
        <f t="shared" si="118"/>
        <v>113</v>
      </c>
      <c r="C312" s="37" t="s">
        <v>72</v>
      </c>
      <c r="D312" s="36" t="s">
        <v>428</v>
      </c>
      <c r="E312" s="38" t="s">
        <v>113</v>
      </c>
      <c r="F312" s="39" t="s">
        <v>61</v>
      </c>
      <c r="G312" s="39">
        <v>9</v>
      </c>
      <c r="H312" s="39">
        <v>1</v>
      </c>
      <c r="I312" s="38">
        <v>2886.2</v>
      </c>
      <c r="J312" s="38">
        <v>2693.7</v>
      </c>
      <c r="K312" s="38">
        <v>192.5</v>
      </c>
      <c r="L312" s="40">
        <v>109</v>
      </c>
      <c r="M312" s="41">
        <f t="shared" si="112"/>
        <v>5623818.4199999999</v>
      </c>
      <c r="N312" s="41"/>
      <c r="O312" s="41">
        <v>0</v>
      </c>
      <c r="P312" s="41">
        <v>0</v>
      </c>
      <c r="Q312" s="41">
        <f t="shared" si="125"/>
        <v>2857842.7589999996</v>
      </c>
      <c r="R312" s="41">
        <f t="shared" si="126"/>
        <v>2765975.6610000003</v>
      </c>
      <c r="S312" s="41">
        <v>0</v>
      </c>
      <c r="T312" s="38">
        <v>1678.3</v>
      </c>
      <c r="U312" s="38">
        <v>1948.52</v>
      </c>
      <c r="V312" s="39">
        <v>2026</v>
      </c>
      <c r="W312" s="43">
        <v>2384999.88</v>
      </c>
      <c r="X312" s="43">
        <f t="shared" si="127"/>
        <v>472842.87899999996</v>
      </c>
      <c r="Y312" s="43">
        <f>+(J312*15.35+K312*26.02)*12*30</f>
        <v>16688572.199999999</v>
      </c>
      <c r="Z312" s="43"/>
      <c r="AA312" s="43">
        <f t="shared" si="114"/>
        <v>5623818.4308071202</v>
      </c>
      <c r="AB312" s="43">
        <v>0</v>
      </c>
      <c r="AC312" s="43">
        <v>3290696.5</v>
      </c>
      <c r="AD312" s="43">
        <v>0</v>
      </c>
      <c r="AE312" s="43">
        <v>1553208.95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617748.39489999996</v>
      </c>
      <c r="AO312" s="43">
        <v>56238.184300000001</v>
      </c>
      <c r="AP312" s="43">
        <v>105926.40160712</v>
      </c>
      <c r="AQ312" s="5">
        <f t="shared" si="115"/>
        <v>2</v>
      </c>
      <c r="AS312" s="36" t="e">
        <f t="shared" si="119"/>
        <v>#REF!</v>
      </c>
      <c r="AT312" s="36">
        <f t="shared" si="120"/>
        <v>113</v>
      </c>
      <c r="AU312" s="37" t="s">
        <v>72</v>
      </c>
      <c r="AV312" s="36" t="s">
        <v>428</v>
      </c>
      <c r="AW312" s="36"/>
      <c r="AX312" s="45">
        <f t="shared" si="116"/>
        <v>0</v>
      </c>
      <c r="AY312" s="46">
        <v>5623818.4199999999</v>
      </c>
      <c r="AZ312" s="46"/>
      <c r="BA312" s="46">
        <v>3290696.5</v>
      </c>
      <c r="BB312" s="46"/>
      <c r="BC312" s="46">
        <v>1553208.95</v>
      </c>
      <c r="BD312" s="46"/>
      <c r="BE312" s="45"/>
      <c r="BF312" s="45">
        <v>0</v>
      </c>
      <c r="BG312" s="46"/>
      <c r="BH312" s="46"/>
      <c r="BI312" s="46"/>
      <c r="BJ312" s="46"/>
      <c r="BK312" s="46"/>
      <c r="BL312" s="46">
        <v>617748.39</v>
      </c>
      <c r="BM312" s="46">
        <v>56238.18</v>
      </c>
      <c r="BN312" s="46">
        <v>105926.39999999999</v>
      </c>
      <c r="BP312" s="48">
        <f>+AY312-'Приложение 2'!E313</f>
        <v>0</v>
      </c>
    </row>
    <row r="313" spans="1:68" ht="12.75" customHeight="1" x14ac:dyDescent="0.2">
      <c r="A313" s="36">
        <f t="shared" si="117"/>
        <v>300</v>
      </c>
      <c r="B313" s="36">
        <f t="shared" si="118"/>
        <v>114</v>
      </c>
      <c r="C313" s="37" t="s">
        <v>72</v>
      </c>
      <c r="D313" s="36" t="s">
        <v>429</v>
      </c>
      <c r="E313" s="38" t="s">
        <v>71</v>
      </c>
      <c r="F313" s="39" t="s">
        <v>61</v>
      </c>
      <c r="G313" s="39">
        <v>9</v>
      </c>
      <c r="H313" s="39">
        <v>1</v>
      </c>
      <c r="I313" s="38">
        <v>3879.6</v>
      </c>
      <c r="J313" s="38">
        <v>3818.4</v>
      </c>
      <c r="K313" s="38">
        <v>61.199999999999797</v>
      </c>
      <c r="L313" s="40">
        <v>144</v>
      </c>
      <c r="M313" s="41" t="e">
        <f t="shared" si="112"/>
        <v>#REF!</v>
      </c>
      <c r="N313" s="41"/>
      <c r="O313" s="41">
        <v>2450661.66</v>
      </c>
      <c r="P313" s="41">
        <v>0</v>
      </c>
      <c r="Q313" s="41">
        <f t="shared" si="125"/>
        <v>614089.61279999989</v>
      </c>
      <c r="R313" s="41" t="e">
        <f>IF(Y313&gt;0, Y313, 0)</f>
        <v>#REF!</v>
      </c>
      <c r="S313" s="41" t="e">
        <f>IF(Y313&gt;0, AY313-O313-P313-Q313-R313, 0)</f>
        <v>#REF!</v>
      </c>
      <c r="T313" s="38">
        <v>7316.54</v>
      </c>
      <c r="U313" s="38">
        <v>8400.6</v>
      </c>
      <c r="V313" s="39">
        <v>2026</v>
      </c>
      <c r="W313" s="43">
        <v>0</v>
      </c>
      <c r="X313" s="43">
        <f t="shared" si="127"/>
        <v>614089.61279999989</v>
      </c>
      <c r="Y313" s="43" t="e">
        <f>+(J313*15.35+K313*26.02)*12*30+[1]Лист1!$BC$177</f>
        <v>#REF!</v>
      </c>
      <c r="Z313" s="43"/>
      <c r="AA313" s="43">
        <f t="shared" si="114"/>
        <v>32590967.75555696</v>
      </c>
      <c r="AB313" s="43">
        <v>0</v>
      </c>
      <c r="AC313" s="43">
        <v>0</v>
      </c>
      <c r="AD313" s="43">
        <v>0</v>
      </c>
      <c r="AE313" s="43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28385233.73</v>
      </c>
      <c r="AM313" s="43">
        <v>0</v>
      </c>
      <c r="AN313" s="43">
        <v>3259096.7760000001</v>
      </c>
      <c r="AO313" s="43">
        <v>325909.6776</v>
      </c>
      <c r="AP313" s="43">
        <v>620727.57195696002</v>
      </c>
      <c r="AQ313" s="5">
        <f t="shared" si="115"/>
        <v>1</v>
      </c>
      <c r="AS313" s="36" t="e">
        <f t="shared" si="119"/>
        <v>#REF!</v>
      </c>
      <c r="AT313" s="36">
        <f t="shared" si="120"/>
        <v>114</v>
      </c>
      <c r="AU313" s="37" t="s">
        <v>72</v>
      </c>
      <c r="AV313" s="36" t="s">
        <v>429</v>
      </c>
      <c r="AW313" s="36"/>
      <c r="AX313" s="45" t="e">
        <f t="shared" si="116"/>
        <v>#REF!</v>
      </c>
      <c r="AY313" s="46">
        <v>32590967.760000002</v>
      </c>
      <c r="AZ313" s="46"/>
      <c r="BA313" s="46"/>
      <c r="BB313" s="46"/>
      <c r="BC313" s="46"/>
      <c r="BD313" s="46"/>
      <c r="BE313" s="45"/>
      <c r="BF313" s="45">
        <v>0</v>
      </c>
      <c r="BG313" s="46"/>
      <c r="BH313" s="46"/>
      <c r="BI313" s="46"/>
      <c r="BJ313" s="46">
        <v>28385233.73</v>
      </c>
      <c r="BK313" s="46"/>
      <c r="BL313" s="46">
        <v>3259096.78</v>
      </c>
      <c r="BM313" s="46">
        <v>325909.68</v>
      </c>
      <c r="BN313" s="46">
        <v>620727.56999999995</v>
      </c>
      <c r="BP313" s="48">
        <f>+AY313-'Приложение 2'!E314</f>
        <v>0</v>
      </c>
    </row>
    <row r="314" spans="1:68" ht="12" customHeight="1" x14ac:dyDescent="0.2">
      <c r="A314" s="36">
        <f t="shared" si="117"/>
        <v>301</v>
      </c>
      <c r="B314" s="36">
        <f t="shared" si="118"/>
        <v>115</v>
      </c>
      <c r="C314" s="37" t="s">
        <v>72</v>
      </c>
      <c r="D314" s="36" t="s">
        <v>430</v>
      </c>
      <c r="E314" s="38" t="s">
        <v>77</v>
      </c>
      <c r="F314" s="39" t="s">
        <v>61</v>
      </c>
      <c r="G314" s="39">
        <v>9</v>
      </c>
      <c r="H314" s="39">
        <v>1</v>
      </c>
      <c r="I314" s="38">
        <v>2698.4</v>
      </c>
      <c r="J314" s="38">
        <v>2551.1</v>
      </c>
      <c r="K314" s="38">
        <v>147.30000000000001</v>
      </c>
      <c r="L314" s="40">
        <v>87</v>
      </c>
      <c r="M314" s="41">
        <f t="shared" si="112"/>
        <v>2609055.98</v>
      </c>
      <c r="N314" s="41"/>
      <c r="O314" s="41">
        <v>0</v>
      </c>
      <c r="P314" s="41">
        <v>0</v>
      </c>
      <c r="Q314" s="41">
        <f t="shared" si="125"/>
        <v>716091.3162</v>
      </c>
      <c r="R314" s="41">
        <f>+AY314-O314-Q314</f>
        <v>1892964.6638</v>
      </c>
      <c r="S314" s="41">
        <v>0</v>
      </c>
      <c r="T314" s="38">
        <v>842.12</v>
      </c>
      <c r="U314" s="38">
        <v>966.89</v>
      </c>
      <c r="V314" s="39">
        <v>2026</v>
      </c>
      <c r="W314" s="43">
        <v>277571.58</v>
      </c>
      <c r="X314" s="43">
        <f t="shared" si="127"/>
        <v>438519.73619999993</v>
      </c>
      <c r="Y314" s="43">
        <f>+(J314*15.35+K314*26.02)*12*30</f>
        <v>15477167.159999998</v>
      </c>
      <c r="Z314" s="43"/>
      <c r="AA314" s="43">
        <f t="shared" si="114"/>
        <v>2609055.9779950804</v>
      </c>
      <c r="AB314" s="43">
        <v>0</v>
      </c>
      <c r="AC314" s="43">
        <v>0</v>
      </c>
      <c r="AD314" s="43">
        <v>2272367.7400000002</v>
      </c>
      <c r="AE314" s="43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260905.598</v>
      </c>
      <c r="AO314" s="43">
        <v>26090.559799999999</v>
      </c>
      <c r="AP314" s="43">
        <v>49692.080195080001</v>
      </c>
      <c r="AQ314" s="5">
        <f t="shared" si="115"/>
        <v>1</v>
      </c>
      <c r="AS314" s="36" t="e">
        <f t="shared" si="119"/>
        <v>#REF!</v>
      </c>
      <c r="AT314" s="36">
        <f t="shared" si="120"/>
        <v>115</v>
      </c>
      <c r="AU314" s="37" t="s">
        <v>72</v>
      </c>
      <c r="AV314" s="36" t="s">
        <v>430</v>
      </c>
      <c r="AW314" s="36"/>
      <c r="AX314" s="45">
        <f t="shared" si="116"/>
        <v>0</v>
      </c>
      <c r="AY314" s="46">
        <v>2609055.98</v>
      </c>
      <c r="AZ314" s="46"/>
      <c r="BA314" s="46"/>
      <c r="BB314" s="46">
        <v>2272367.7400000002</v>
      </c>
      <c r="BC314" s="46"/>
      <c r="BD314" s="46"/>
      <c r="BE314" s="45"/>
      <c r="BF314" s="45">
        <v>0</v>
      </c>
      <c r="BG314" s="46"/>
      <c r="BH314" s="46"/>
      <c r="BI314" s="46"/>
      <c r="BJ314" s="46"/>
      <c r="BK314" s="46"/>
      <c r="BL314" s="46">
        <v>260905.60000000001</v>
      </c>
      <c r="BM314" s="46">
        <v>26090.560000000001</v>
      </c>
      <c r="BN314" s="46">
        <v>49692.08</v>
      </c>
      <c r="BP314" s="48">
        <f>+AY314-'Приложение 2'!E315</f>
        <v>0</v>
      </c>
    </row>
    <row r="315" spans="1:68" ht="12.75" customHeight="1" x14ac:dyDescent="0.2">
      <c r="A315" s="36">
        <f t="shared" si="117"/>
        <v>302</v>
      </c>
      <c r="B315" s="36">
        <f t="shared" si="118"/>
        <v>116</v>
      </c>
      <c r="C315" s="37" t="s">
        <v>72</v>
      </c>
      <c r="D315" s="36" t="s">
        <v>431</v>
      </c>
      <c r="E315" s="38" t="s">
        <v>77</v>
      </c>
      <c r="F315" s="39" t="s">
        <v>61</v>
      </c>
      <c r="G315" s="39">
        <v>9</v>
      </c>
      <c r="H315" s="39">
        <v>5</v>
      </c>
      <c r="I315" s="38">
        <v>11625.63</v>
      </c>
      <c r="J315" s="38">
        <v>10871.23</v>
      </c>
      <c r="K315" s="38">
        <v>754.4</v>
      </c>
      <c r="L315" s="40">
        <v>477</v>
      </c>
      <c r="M315" s="41">
        <f t="shared" si="112"/>
        <v>11240705.380000001</v>
      </c>
      <c r="N315" s="41"/>
      <c r="O315" s="41">
        <v>1517783.49</v>
      </c>
      <c r="P315" s="41">
        <v>0</v>
      </c>
      <c r="Q315" s="41">
        <f t="shared" si="125"/>
        <v>7262084.7587000001</v>
      </c>
      <c r="R315" s="41">
        <f>+AY315-O315-Q315</f>
        <v>2460837.1313000005</v>
      </c>
      <c r="S315" s="41">
        <v>0</v>
      </c>
      <c r="T315" s="38">
        <v>842.12</v>
      </c>
      <c r="U315" s="38">
        <v>966.89</v>
      </c>
      <c r="V315" s="39">
        <v>2026</v>
      </c>
      <c r="W315" s="43">
        <v>5359755.5</v>
      </c>
      <c r="X315" s="43">
        <f t="shared" si="127"/>
        <v>1902329.2586999997</v>
      </c>
      <c r="Y315" s="43">
        <v>16688572.199999999</v>
      </c>
      <c r="Z315" s="43"/>
      <c r="AA315" s="43">
        <f t="shared" si="114"/>
        <v>11240705.38775794</v>
      </c>
      <c r="AB315" s="43">
        <v>0</v>
      </c>
      <c r="AC315" s="43">
        <v>0</v>
      </c>
      <c r="AD315" s="43">
        <v>9790137.3200000003</v>
      </c>
      <c r="AE315" s="43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3">
        <v>1124070.5390000001</v>
      </c>
      <c r="AO315" s="43">
        <v>112407.0539</v>
      </c>
      <c r="AP315" s="43">
        <v>214090.47485793999</v>
      </c>
      <c r="AQ315" s="5">
        <f t="shared" si="115"/>
        <v>1</v>
      </c>
      <c r="AS315" s="36" t="e">
        <f t="shared" si="119"/>
        <v>#REF!</v>
      </c>
      <c r="AT315" s="36">
        <f t="shared" si="120"/>
        <v>116</v>
      </c>
      <c r="AU315" s="37" t="s">
        <v>72</v>
      </c>
      <c r="AV315" s="36" t="s">
        <v>431</v>
      </c>
      <c r="AW315" s="36"/>
      <c r="AX315" s="45">
        <f t="shared" si="116"/>
        <v>0</v>
      </c>
      <c r="AY315" s="46">
        <v>11240705.380000001</v>
      </c>
      <c r="AZ315" s="46"/>
      <c r="BA315" s="46"/>
      <c r="BB315" s="46">
        <v>9790137.3200000003</v>
      </c>
      <c r="BC315" s="46"/>
      <c r="BD315" s="46"/>
      <c r="BE315" s="45"/>
      <c r="BF315" s="45">
        <v>0</v>
      </c>
      <c r="BG315" s="46"/>
      <c r="BH315" s="46"/>
      <c r="BI315" s="46"/>
      <c r="BJ315" s="46"/>
      <c r="BK315" s="46"/>
      <c r="BL315" s="46">
        <v>1124070.54</v>
      </c>
      <c r="BM315" s="46">
        <v>112407.05</v>
      </c>
      <c r="BN315" s="46">
        <v>214090.47</v>
      </c>
      <c r="BP315" s="48">
        <f>+AY315-'Приложение 2'!E316</f>
        <v>0</v>
      </c>
    </row>
    <row r="316" spans="1:68" ht="12.75" customHeight="1" x14ac:dyDescent="0.2">
      <c r="A316" s="36">
        <f t="shared" si="117"/>
        <v>303</v>
      </c>
      <c r="B316" s="36">
        <f t="shared" si="118"/>
        <v>117</v>
      </c>
      <c r="C316" s="37" t="s">
        <v>72</v>
      </c>
      <c r="D316" s="36" t="s">
        <v>432</v>
      </c>
      <c r="E316" s="38" t="s">
        <v>77</v>
      </c>
      <c r="F316" s="39" t="s">
        <v>61</v>
      </c>
      <c r="G316" s="39">
        <v>5</v>
      </c>
      <c r="H316" s="39">
        <v>5</v>
      </c>
      <c r="I316" s="38">
        <v>7800.5</v>
      </c>
      <c r="J316" s="38">
        <v>5577.8</v>
      </c>
      <c r="K316" s="38">
        <v>2222.6999999999998</v>
      </c>
      <c r="L316" s="40">
        <v>232</v>
      </c>
      <c r="M316" s="41">
        <f t="shared" si="112"/>
        <v>42762575.009999998</v>
      </c>
      <c r="N316" s="41"/>
      <c r="O316" s="41">
        <v>3186764.51</v>
      </c>
      <c r="P316" s="41">
        <v>0</v>
      </c>
      <c r="Q316" s="41">
        <f t="shared" si="125"/>
        <v>1180833.192</v>
      </c>
      <c r="R316" s="41">
        <f>IF(Y316&gt;0, Y316, 0)</f>
        <v>0</v>
      </c>
      <c r="S316" s="41">
        <f>+AY316-O316-P316-Q316</f>
        <v>38394977.307999998</v>
      </c>
      <c r="T316" s="38">
        <v>4828.24</v>
      </c>
      <c r="U316" s="38">
        <v>5482.03</v>
      </c>
      <c r="V316" s="39">
        <v>2026</v>
      </c>
      <c r="W316" s="43"/>
      <c r="X316" s="43">
        <f>+(J316*11.55+K316*23.1)*12*0.85</f>
        <v>1180833.192</v>
      </c>
      <c r="Y316" s="43"/>
      <c r="Z316" s="43"/>
      <c r="AA316" s="43">
        <f t="shared" si="114"/>
        <v>42762575.016885206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37662710.32</v>
      </c>
      <c r="AK316" s="43">
        <v>0</v>
      </c>
      <c r="AL316" s="43">
        <v>0</v>
      </c>
      <c r="AM316" s="43">
        <v>0</v>
      </c>
      <c r="AN316" s="43">
        <v>3848631.7518000002</v>
      </c>
      <c r="AO316" s="43">
        <v>427625.75020000001</v>
      </c>
      <c r="AP316" s="43">
        <v>823607.19488520001</v>
      </c>
      <c r="AQ316" s="5">
        <f t="shared" si="115"/>
        <v>1</v>
      </c>
      <c r="AS316" s="36" t="e">
        <f t="shared" si="119"/>
        <v>#REF!</v>
      </c>
      <c r="AT316" s="36">
        <f t="shared" si="120"/>
        <v>117</v>
      </c>
      <c r="AU316" s="37" t="s">
        <v>72</v>
      </c>
      <c r="AV316" s="36" t="s">
        <v>432</v>
      </c>
      <c r="AW316" s="36"/>
      <c r="AX316" s="45">
        <f t="shared" si="116"/>
        <v>0</v>
      </c>
      <c r="AY316" s="46">
        <v>42762575.009999998</v>
      </c>
      <c r="AZ316" s="46"/>
      <c r="BA316" s="46"/>
      <c r="BB316" s="46"/>
      <c r="BC316" s="46"/>
      <c r="BD316" s="46"/>
      <c r="BE316" s="45"/>
      <c r="BF316" s="45">
        <v>0</v>
      </c>
      <c r="BG316" s="46"/>
      <c r="BH316" s="46">
        <v>37662710.32</v>
      </c>
      <c r="BI316" s="46"/>
      <c r="BJ316" s="46"/>
      <c r="BK316" s="46"/>
      <c r="BL316" s="46">
        <v>3848631.75</v>
      </c>
      <c r="BM316" s="46">
        <v>427625.75</v>
      </c>
      <c r="BN316" s="46">
        <v>823607.19</v>
      </c>
      <c r="BP316" s="48">
        <f>+AY316-'Приложение 2'!E317</f>
        <v>0</v>
      </c>
    </row>
    <row r="317" spans="1:68" ht="13.5" customHeight="1" x14ac:dyDescent="0.2">
      <c r="A317" s="36">
        <f t="shared" si="117"/>
        <v>304</v>
      </c>
      <c r="B317" s="36">
        <f t="shared" si="118"/>
        <v>118</v>
      </c>
      <c r="C317" s="37" t="s">
        <v>72</v>
      </c>
      <c r="D317" s="36" t="s">
        <v>433</v>
      </c>
      <c r="E317" s="38" t="s">
        <v>400</v>
      </c>
      <c r="F317" s="39" t="s">
        <v>61</v>
      </c>
      <c r="G317" s="39">
        <v>9</v>
      </c>
      <c r="H317" s="39">
        <v>1</v>
      </c>
      <c r="I317" s="38">
        <v>2475.6999999999998</v>
      </c>
      <c r="J317" s="38">
        <v>2475.6999999999998</v>
      </c>
      <c r="K317" s="38">
        <v>0</v>
      </c>
      <c r="L317" s="40">
        <v>81</v>
      </c>
      <c r="M317" s="41">
        <f t="shared" si="112"/>
        <v>2393729.5699999998</v>
      </c>
      <c r="N317" s="41"/>
      <c r="O317" s="41">
        <v>0</v>
      </c>
      <c r="P317" s="41">
        <v>0</v>
      </c>
      <c r="Q317" s="41">
        <f t="shared" si="125"/>
        <v>387620.34899999993</v>
      </c>
      <c r="R317" s="41">
        <f>+AY317-O317-Q317</f>
        <v>2006109.2209999999</v>
      </c>
      <c r="S317" s="41">
        <v>0</v>
      </c>
      <c r="T317" s="38">
        <v>842.12</v>
      </c>
      <c r="U317" s="38">
        <v>966.89</v>
      </c>
      <c r="V317" s="39">
        <v>2026</v>
      </c>
      <c r="W317" s="43">
        <v>0</v>
      </c>
      <c r="X317" s="43">
        <f t="shared" ref="X317:X326" si="128">+(J317*15.35+K317*26.02)*12*0.85</f>
        <v>387620.34899999993</v>
      </c>
      <c r="Y317" s="43" t="e">
        <f>+(J317*15.35+K317*26.02)*12*30+[1]Лист1!$BC$184</f>
        <v>#REF!</v>
      </c>
      <c r="Z317" s="43"/>
      <c r="AA317" s="43">
        <f t="shared" si="114"/>
        <v>2393729.5660902206</v>
      </c>
      <c r="AB317" s="43">
        <v>0</v>
      </c>
      <c r="AC317" s="43">
        <v>0</v>
      </c>
      <c r="AD317" s="43">
        <v>2084828.34</v>
      </c>
      <c r="AE317" s="43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239372.95699999999</v>
      </c>
      <c r="AO317" s="43">
        <v>23937.295699999999</v>
      </c>
      <c r="AP317" s="43">
        <v>45590.973390220002</v>
      </c>
      <c r="AQ317" s="5">
        <f t="shared" si="115"/>
        <v>1</v>
      </c>
      <c r="AS317" s="36" t="e">
        <f t="shared" si="119"/>
        <v>#REF!</v>
      </c>
      <c r="AT317" s="36">
        <f t="shared" si="120"/>
        <v>118</v>
      </c>
      <c r="AU317" s="37" t="s">
        <v>72</v>
      </c>
      <c r="AV317" s="36" t="s">
        <v>433</v>
      </c>
      <c r="AW317" s="36"/>
      <c r="AX317" s="45">
        <f t="shared" si="116"/>
        <v>0</v>
      </c>
      <c r="AY317" s="46">
        <v>2393729.5699999998</v>
      </c>
      <c r="AZ317" s="46"/>
      <c r="BA317" s="46"/>
      <c r="BB317" s="46">
        <v>2084828.34</v>
      </c>
      <c r="BC317" s="46"/>
      <c r="BD317" s="46"/>
      <c r="BE317" s="45"/>
      <c r="BF317" s="45">
        <v>0</v>
      </c>
      <c r="BG317" s="46"/>
      <c r="BH317" s="46"/>
      <c r="BI317" s="46"/>
      <c r="BJ317" s="46"/>
      <c r="BK317" s="46"/>
      <c r="BL317" s="46">
        <v>239372.96</v>
      </c>
      <c r="BM317" s="46">
        <v>23937.3</v>
      </c>
      <c r="BN317" s="46">
        <v>45590.97</v>
      </c>
      <c r="BP317" s="48">
        <f>+AY317-'Приложение 2'!E318</f>
        <v>0</v>
      </c>
    </row>
    <row r="318" spans="1:68" ht="12.75" customHeight="1" x14ac:dyDescent="0.2">
      <c r="A318" s="36">
        <f t="shared" si="117"/>
        <v>305</v>
      </c>
      <c r="B318" s="36">
        <f t="shared" si="118"/>
        <v>119</v>
      </c>
      <c r="C318" s="37" t="s">
        <v>72</v>
      </c>
      <c r="D318" s="36" t="s">
        <v>434</v>
      </c>
      <c r="E318" s="38" t="s">
        <v>117</v>
      </c>
      <c r="F318" s="39" t="s">
        <v>61</v>
      </c>
      <c r="G318" s="39">
        <v>9</v>
      </c>
      <c r="H318" s="39">
        <v>3</v>
      </c>
      <c r="I318" s="38">
        <v>5572.2</v>
      </c>
      <c r="J318" s="38">
        <v>5290.8</v>
      </c>
      <c r="K318" s="38">
        <v>281.39999999999998</v>
      </c>
      <c r="L318" s="40">
        <v>229</v>
      </c>
      <c r="M318" s="41">
        <f t="shared" si="112"/>
        <v>7890290.9100000001</v>
      </c>
      <c r="N318" s="41"/>
      <c r="O318" s="41">
        <v>0</v>
      </c>
      <c r="P318" s="41">
        <v>0</v>
      </c>
      <c r="Q318" s="41">
        <f t="shared" si="125"/>
        <v>903065.24159999995</v>
      </c>
      <c r="R318" s="41">
        <f>+AY318-O318-Q318</f>
        <v>6987225.6683999998</v>
      </c>
      <c r="S318" s="41">
        <v>0</v>
      </c>
      <c r="T318" s="38">
        <v>1247.1400000000001</v>
      </c>
      <c r="U318" s="38">
        <v>1416.01</v>
      </c>
      <c r="V318" s="39">
        <v>2026</v>
      </c>
      <c r="W318" s="43">
        <v>0</v>
      </c>
      <c r="X318" s="43">
        <f t="shared" si="128"/>
        <v>903065.24159999995</v>
      </c>
      <c r="Y318" s="43" t="e">
        <f>+(J318*15.35+K318*26.02)*12*30+[1]Лист1!$BC$186</f>
        <v>#REF!</v>
      </c>
      <c r="Z318" s="43"/>
      <c r="AA318" s="43">
        <f t="shared" si="114"/>
        <v>7890290.9151191991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6949294.8200000003</v>
      </c>
      <c r="AK318" s="43">
        <v>0</v>
      </c>
      <c r="AL318" s="43">
        <v>0</v>
      </c>
      <c r="AM318" s="43">
        <v>0</v>
      </c>
      <c r="AN318" s="43">
        <v>710126.18279999995</v>
      </c>
      <c r="AO318" s="43">
        <v>78902.909199999995</v>
      </c>
      <c r="AP318" s="43">
        <v>151967.0031192</v>
      </c>
      <c r="AQ318" s="5">
        <f t="shared" si="115"/>
        <v>1</v>
      </c>
      <c r="AS318" s="36" t="e">
        <f t="shared" si="119"/>
        <v>#REF!</v>
      </c>
      <c r="AT318" s="36">
        <f t="shared" si="120"/>
        <v>119</v>
      </c>
      <c r="AU318" s="37" t="s">
        <v>72</v>
      </c>
      <c r="AV318" s="36" t="s">
        <v>434</v>
      </c>
      <c r="AW318" s="36"/>
      <c r="AX318" s="45">
        <f t="shared" si="116"/>
        <v>0</v>
      </c>
      <c r="AY318" s="46">
        <v>7890290.9100000001</v>
      </c>
      <c r="AZ318" s="46"/>
      <c r="BA318" s="46"/>
      <c r="BB318" s="46"/>
      <c r="BC318" s="46"/>
      <c r="BD318" s="46"/>
      <c r="BE318" s="45"/>
      <c r="BF318" s="45">
        <v>0</v>
      </c>
      <c r="BG318" s="46"/>
      <c r="BH318" s="46">
        <v>6949294.8200000003</v>
      </c>
      <c r="BI318" s="46"/>
      <c r="BJ318" s="46"/>
      <c r="BK318" s="46"/>
      <c r="BL318" s="46">
        <v>710126.18</v>
      </c>
      <c r="BM318" s="46">
        <v>78902.91</v>
      </c>
      <c r="BN318" s="46">
        <v>151967</v>
      </c>
      <c r="BP318" s="48">
        <f>+AY318-'Приложение 2'!E319</f>
        <v>0</v>
      </c>
    </row>
    <row r="319" spans="1:68" ht="12.75" customHeight="1" x14ac:dyDescent="0.2">
      <c r="A319" s="36">
        <f t="shared" si="117"/>
        <v>306</v>
      </c>
      <c r="B319" s="36">
        <f t="shared" si="118"/>
        <v>120</v>
      </c>
      <c r="C319" s="37" t="s">
        <v>72</v>
      </c>
      <c r="D319" s="36" t="s">
        <v>435</v>
      </c>
      <c r="E319" s="38" t="s">
        <v>86</v>
      </c>
      <c r="F319" s="39" t="s">
        <v>61</v>
      </c>
      <c r="G319" s="39">
        <v>9</v>
      </c>
      <c r="H319" s="39">
        <v>1</v>
      </c>
      <c r="I319" s="38">
        <v>2433.8000000000002</v>
      </c>
      <c r="J319" s="38">
        <v>2221.3000000000002</v>
      </c>
      <c r="K319" s="38">
        <v>212.5</v>
      </c>
      <c r="L319" s="40">
        <v>118</v>
      </c>
      <c r="M319" s="41" t="e">
        <f t="shared" si="112"/>
        <v>#REF!</v>
      </c>
      <c r="N319" s="41"/>
      <c r="O319" s="41">
        <v>0</v>
      </c>
      <c r="P319" s="41">
        <v>0</v>
      </c>
      <c r="Q319" s="41">
        <f t="shared" si="125"/>
        <v>404187.29100000003</v>
      </c>
      <c r="R319" s="41" t="e">
        <f>IF(Y319&gt;0, Y319, 0)</f>
        <v>#REF!</v>
      </c>
      <c r="S319" s="41" t="e">
        <f>IF(Y319&gt;0, AY319-O319-P319-Q319-R319, 0)</f>
        <v>#REF!</v>
      </c>
      <c r="T319" s="38">
        <v>1247.1400000000001</v>
      </c>
      <c r="U319" s="38">
        <v>1416.01</v>
      </c>
      <c r="V319" s="39">
        <v>2026</v>
      </c>
      <c r="W319" s="43">
        <v>0</v>
      </c>
      <c r="X319" s="43">
        <f t="shared" si="128"/>
        <v>404187.29100000003</v>
      </c>
      <c r="Y319" s="43" t="e">
        <f>+(J319*15.35+K319*26.02)*12*30+[1]Лист1!$BC$187</f>
        <v>#REF!</v>
      </c>
      <c r="Z319" s="43"/>
      <c r="AA319" s="43">
        <f t="shared" si="114"/>
        <v>3446285.1357963998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3035281.17</v>
      </c>
      <c r="AK319" s="43">
        <v>0</v>
      </c>
      <c r="AL319" s="43">
        <v>0</v>
      </c>
      <c r="AM319" s="43">
        <v>0</v>
      </c>
      <c r="AN319" s="43">
        <v>310165.66259999998</v>
      </c>
      <c r="AO319" s="43">
        <v>34462.8514</v>
      </c>
      <c r="AP319" s="43">
        <v>66375.451796399997</v>
      </c>
      <c r="AQ319" s="5">
        <f t="shared" si="115"/>
        <v>1</v>
      </c>
      <c r="AS319" s="36" t="e">
        <f t="shared" si="119"/>
        <v>#REF!</v>
      </c>
      <c r="AT319" s="36">
        <f t="shared" si="120"/>
        <v>120</v>
      </c>
      <c r="AU319" s="37" t="s">
        <v>72</v>
      </c>
      <c r="AV319" s="36" t="s">
        <v>435</v>
      </c>
      <c r="AW319" s="36"/>
      <c r="AX319" s="45" t="e">
        <f t="shared" si="116"/>
        <v>#REF!</v>
      </c>
      <c r="AY319" s="46">
        <v>3446285.13</v>
      </c>
      <c r="AZ319" s="46"/>
      <c r="BA319" s="46"/>
      <c r="BB319" s="46"/>
      <c r="BC319" s="46"/>
      <c r="BD319" s="46"/>
      <c r="BE319" s="45"/>
      <c r="BF319" s="45">
        <v>0</v>
      </c>
      <c r="BG319" s="46"/>
      <c r="BH319" s="46">
        <v>3035281.17</v>
      </c>
      <c r="BI319" s="46"/>
      <c r="BJ319" s="46"/>
      <c r="BK319" s="46"/>
      <c r="BL319" s="46">
        <v>310165.65999999997</v>
      </c>
      <c r="BM319" s="46">
        <v>34462.85</v>
      </c>
      <c r="BN319" s="46">
        <v>66375.45</v>
      </c>
      <c r="BP319" s="48">
        <f>+AY319-'Приложение 2'!E320</f>
        <v>0</v>
      </c>
    </row>
    <row r="320" spans="1:68" ht="12.75" customHeight="1" x14ac:dyDescent="0.2">
      <c r="A320" s="36">
        <f t="shared" si="117"/>
        <v>307</v>
      </c>
      <c r="B320" s="36">
        <f t="shared" si="118"/>
        <v>121</v>
      </c>
      <c r="C320" s="37" t="s">
        <v>72</v>
      </c>
      <c r="D320" s="36" t="s">
        <v>436</v>
      </c>
      <c r="E320" s="38" t="s">
        <v>110</v>
      </c>
      <c r="F320" s="39" t="s">
        <v>61</v>
      </c>
      <c r="G320" s="39">
        <v>10</v>
      </c>
      <c r="H320" s="39">
        <v>1</v>
      </c>
      <c r="I320" s="38">
        <v>3056.5</v>
      </c>
      <c r="J320" s="38">
        <v>3056.5</v>
      </c>
      <c r="K320" s="38">
        <v>0</v>
      </c>
      <c r="L320" s="40">
        <v>113</v>
      </c>
      <c r="M320" s="41">
        <f t="shared" si="112"/>
        <v>4328034.58</v>
      </c>
      <c r="N320" s="41"/>
      <c r="O320" s="41">
        <v>0</v>
      </c>
      <c r="P320" s="41">
        <v>0</v>
      </c>
      <c r="Q320" s="41">
        <f t="shared" si="125"/>
        <v>478556.20500000002</v>
      </c>
      <c r="R320" s="41">
        <f>+AY320-O320-Q320</f>
        <v>3849478.375</v>
      </c>
      <c r="S320" s="41">
        <v>0</v>
      </c>
      <c r="T320" s="38">
        <v>1247.1400000000001</v>
      </c>
      <c r="U320" s="38">
        <v>1416.01</v>
      </c>
      <c r="V320" s="39">
        <v>2026</v>
      </c>
      <c r="W320" s="43">
        <v>0</v>
      </c>
      <c r="X320" s="43">
        <f t="shared" si="128"/>
        <v>478556.20500000002</v>
      </c>
      <c r="Y320" s="43" t="e">
        <f>+(J320*15.35+K320*26.02)*12*30+[1]Лист1!$BC$195</f>
        <v>#REF!</v>
      </c>
      <c r="Z320" s="43"/>
      <c r="AA320" s="43">
        <f t="shared" si="114"/>
        <v>4328034.5728182001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3811873.17</v>
      </c>
      <c r="AK320" s="43">
        <v>0</v>
      </c>
      <c r="AL320" s="43">
        <v>0</v>
      </c>
      <c r="AM320" s="43">
        <v>0</v>
      </c>
      <c r="AN320" s="43">
        <v>389523.11129999999</v>
      </c>
      <c r="AO320" s="43">
        <v>43280.345699999998</v>
      </c>
      <c r="AP320" s="43">
        <v>83357.945818199994</v>
      </c>
      <c r="AQ320" s="5">
        <f t="shared" si="115"/>
        <v>1</v>
      </c>
      <c r="AS320" s="36" t="e">
        <f t="shared" si="119"/>
        <v>#REF!</v>
      </c>
      <c r="AT320" s="36">
        <f t="shared" si="120"/>
        <v>121</v>
      </c>
      <c r="AU320" s="37" t="s">
        <v>72</v>
      </c>
      <c r="AV320" s="36" t="s">
        <v>436</v>
      </c>
      <c r="AW320" s="36"/>
      <c r="AX320" s="45">
        <f t="shared" si="116"/>
        <v>0</v>
      </c>
      <c r="AY320" s="46">
        <v>4328034.58</v>
      </c>
      <c r="AZ320" s="46"/>
      <c r="BA320" s="46"/>
      <c r="BB320" s="46"/>
      <c r="BC320" s="46"/>
      <c r="BD320" s="46"/>
      <c r="BE320" s="45"/>
      <c r="BF320" s="45">
        <v>0</v>
      </c>
      <c r="BG320" s="46"/>
      <c r="BH320" s="46">
        <v>3811873.17</v>
      </c>
      <c r="BI320" s="46"/>
      <c r="BJ320" s="46"/>
      <c r="BK320" s="46"/>
      <c r="BL320" s="46">
        <v>389523.11</v>
      </c>
      <c r="BM320" s="46">
        <v>43280.35</v>
      </c>
      <c r="BN320" s="46">
        <v>83357.95</v>
      </c>
      <c r="BP320" s="48">
        <f>+AY320-'Приложение 2'!E321</f>
        <v>0</v>
      </c>
    </row>
    <row r="321" spans="1:68" ht="12.75" customHeight="1" x14ac:dyDescent="0.2">
      <c r="A321" s="36">
        <f t="shared" si="117"/>
        <v>308</v>
      </c>
      <c r="B321" s="36">
        <f t="shared" si="118"/>
        <v>122</v>
      </c>
      <c r="C321" s="37" t="s">
        <v>72</v>
      </c>
      <c r="D321" s="36" t="s">
        <v>437</v>
      </c>
      <c r="E321" s="38" t="s">
        <v>79</v>
      </c>
      <c r="F321" s="39" t="s">
        <v>61</v>
      </c>
      <c r="G321" s="39">
        <v>9</v>
      </c>
      <c r="H321" s="39">
        <v>1</v>
      </c>
      <c r="I321" s="38">
        <v>2497.3000000000002</v>
      </c>
      <c r="J321" s="38">
        <v>2204.5</v>
      </c>
      <c r="K321" s="38">
        <v>292.8</v>
      </c>
      <c r="L321" s="40">
        <v>65</v>
      </c>
      <c r="M321" s="41">
        <f t="shared" si="112"/>
        <v>2414614.4</v>
      </c>
      <c r="N321" s="41"/>
      <c r="O321" s="41">
        <v>0</v>
      </c>
      <c r="P321" s="41">
        <v>0</v>
      </c>
      <c r="Q321" s="41">
        <f t="shared" si="125"/>
        <v>422868.85619999998</v>
      </c>
      <c r="R321" s="41">
        <f>+AY321-O321-Q321</f>
        <v>1991745.5437999999</v>
      </c>
      <c r="S321" s="41">
        <v>0</v>
      </c>
      <c r="T321" s="38">
        <v>842.12</v>
      </c>
      <c r="U321" s="38">
        <v>966.89</v>
      </c>
      <c r="V321" s="39">
        <v>2026</v>
      </c>
      <c r="W321" s="43">
        <v>0</v>
      </c>
      <c r="X321" s="43">
        <f t="shared" si="128"/>
        <v>422868.85619999998</v>
      </c>
      <c r="Y321" s="43" t="e">
        <f>+(J321*15.35+K321*26.02)*12*30+[1]Лист1!$BC$192</f>
        <v>#REF!</v>
      </c>
      <c r="Z321" s="43"/>
      <c r="AA321" s="43">
        <f t="shared" si="114"/>
        <v>2414614.3998623998</v>
      </c>
      <c r="AB321" s="43">
        <v>0</v>
      </c>
      <c r="AC321" s="43">
        <v>0</v>
      </c>
      <c r="AD321" s="43">
        <v>2103018.0699999998</v>
      </c>
      <c r="AE321" s="43">
        <v>0</v>
      </c>
      <c r="AF321" s="43">
        <v>0</v>
      </c>
      <c r="AG321" s="43"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43">
        <v>0</v>
      </c>
      <c r="AN321" s="43">
        <v>241461.44</v>
      </c>
      <c r="AO321" s="43">
        <v>24146.144</v>
      </c>
      <c r="AP321" s="43">
        <v>45988.745862399999</v>
      </c>
      <c r="AQ321" s="5">
        <f t="shared" si="115"/>
        <v>1</v>
      </c>
      <c r="AS321" s="36" t="e">
        <f t="shared" si="119"/>
        <v>#REF!</v>
      </c>
      <c r="AT321" s="36">
        <f t="shared" si="120"/>
        <v>122</v>
      </c>
      <c r="AU321" s="37" t="s">
        <v>72</v>
      </c>
      <c r="AV321" s="36" t="s">
        <v>437</v>
      </c>
      <c r="AW321" s="36"/>
      <c r="AX321" s="45">
        <f t="shared" si="116"/>
        <v>0</v>
      </c>
      <c r="AY321" s="46">
        <v>2414614.4</v>
      </c>
      <c r="AZ321" s="46"/>
      <c r="BA321" s="46"/>
      <c r="BB321" s="46">
        <v>2103018.0699999998</v>
      </c>
      <c r="BC321" s="46"/>
      <c r="BD321" s="46"/>
      <c r="BE321" s="45"/>
      <c r="BF321" s="45">
        <v>0</v>
      </c>
      <c r="BG321" s="46"/>
      <c r="BH321" s="46"/>
      <c r="BI321" s="46"/>
      <c r="BJ321" s="46"/>
      <c r="BK321" s="46"/>
      <c r="BL321" s="46">
        <v>241461.44</v>
      </c>
      <c r="BM321" s="46">
        <v>24146.14</v>
      </c>
      <c r="BN321" s="46">
        <v>45988.75</v>
      </c>
      <c r="BP321" s="48">
        <f>+AY321-'Приложение 2'!E322</f>
        <v>0</v>
      </c>
    </row>
    <row r="322" spans="1:68" ht="12.75" customHeight="1" x14ac:dyDescent="0.2">
      <c r="A322" s="36">
        <f t="shared" si="117"/>
        <v>309</v>
      </c>
      <c r="B322" s="36">
        <f t="shared" si="118"/>
        <v>123</v>
      </c>
      <c r="C322" s="37" t="s">
        <v>72</v>
      </c>
      <c r="D322" s="36" t="s">
        <v>438</v>
      </c>
      <c r="E322" s="38" t="s">
        <v>79</v>
      </c>
      <c r="F322" s="39" t="s">
        <v>61</v>
      </c>
      <c r="G322" s="39">
        <v>9</v>
      </c>
      <c r="H322" s="39">
        <v>3</v>
      </c>
      <c r="I322" s="38">
        <v>12018.2</v>
      </c>
      <c r="J322" s="38">
        <v>11509.6</v>
      </c>
      <c r="K322" s="38">
        <v>508.6</v>
      </c>
      <c r="L322" s="40">
        <v>416</v>
      </c>
      <c r="M322" s="41">
        <f t="shared" si="112"/>
        <v>201798076.93000001</v>
      </c>
      <c r="N322" s="41"/>
      <c r="O322" s="41">
        <v>15468375.560000001</v>
      </c>
      <c r="P322" s="41">
        <v>0</v>
      </c>
      <c r="Q322" s="41">
        <f t="shared" si="125"/>
        <v>3118248.7064</v>
      </c>
      <c r="R322" s="41">
        <f>IF(Y322&gt;0, Y322, 0)</f>
        <v>68366207.520000011</v>
      </c>
      <c r="S322" s="41">
        <f>IF(Y322&gt;0, AY322-O322-P322-Q322-R322, 0)</f>
        <v>114845245.14359999</v>
      </c>
      <c r="T322" s="38">
        <v>14668.08</v>
      </c>
      <c r="U322" s="38">
        <v>16791.04</v>
      </c>
      <c r="V322" s="39">
        <v>2026</v>
      </c>
      <c r="W322" s="43">
        <v>1181206.1599999999</v>
      </c>
      <c r="X322" s="43">
        <f t="shared" si="128"/>
        <v>1937042.5464000001</v>
      </c>
      <c r="Y322" s="43">
        <f>+(J322*15.35+K322*26.02)*12*30</f>
        <v>68366207.520000011</v>
      </c>
      <c r="Z322" s="43"/>
      <c r="AA322" s="43">
        <f t="shared" si="114"/>
        <v>201798076.92496884</v>
      </c>
      <c r="AB322" s="43">
        <v>34248276.68</v>
      </c>
      <c r="AC322" s="43">
        <v>13702532.25</v>
      </c>
      <c r="AD322" s="43">
        <v>10120727.08</v>
      </c>
      <c r="AE322" s="43">
        <v>6467596.0899999999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23813210.719999999</v>
      </c>
      <c r="AL322" s="43">
        <v>87931595.030000001</v>
      </c>
      <c r="AM322" s="43">
        <v>0</v>
      </c>
      <c r="AN322" s="43">
        <v>19641185.620099999</v>
      </c>
      <c r="AO322" s="43">
        <v>2017980.7693</v>
      </c>
      <c r="AP322" s="43">
        <v>3854972.6855688398</v>
      </c>
      <c r="AQ322" s="5">
        <f t="shared" si="115"/>
        <v>6</v>
      </c>
      <c r="AS322" s="36" t="e">
        <f t="shared" si="119"/>
        <v>#REF!</v>
      </c>
      <c r="AT322" s="36">
        <f t="shared" si="120"/>
        <v>123</v>
      </c>
      <c r="AU322" s="37" t="s">
        <v>72</v>
      </c>
      <c r="AV322" s="36" t="s">
        <v>438</v>
      </c>
      <c r="AW322" s="36"/>
      <c r="AX322" s="45">
        <f t="shared" si="116"/>
        <v>0</v>
      </c>
      <c r="AY322" s="46">
        <v>201798076.93000001</v>
      </c>
      <c r="AZ322" s="46">
        <v>34248276.68</v>
      </c>
      <c r="BA322" s="46">
        <v>13702532.25</v>
      </c>
      <c r="BB322" s="46">
        <v>10120727.08</v>
      </c>
      <c r="BC322" s="46">
        <v>6467596.0899999999</v>
      </c>
      <c r="BD322" s="46"/>
      <c r="BE322" s="45"/>
      <c r="BF322" s="45">
        <v>0</v>
      </c>
      <c r="BG322" s="46"/>
      <c r="BH322" s="46"/>
      <c r="BI322" s="46">
        <v>23813210.719999999</v>
      </c>
      <c r="BJ322" s="46">
        <v>87931595.030000001</v>
      </c>
      <c r="BK322" s="46"/>
      <c r="BL322" s="46">
        <v>19641185.620000001</v>
      </c>
      <c r="BM322" s="46">
        <v>2017980.77</v>
      </c>
      <c r="BN322" s="46">
        <v>3854972.69</v>
      </c>
      <c r="BP322" s="48">
        <f>+AY322-'Приложение 2'!E323</f>
        <v>0</v>
      </c>
    </row>
    <row r="323" spans="1:68" ht="12.75" customHeight="1" x14ac:dyDescent="0.2">
      <c r="A323" s="36">
        <f t="shared" si="117"/>
        <v>310</v>
      </c>
      <c r="B323" s="36">
        <f t="shared" si="118"/>
        <v>124</v>
      </c>
      <c r="C323" s="37" t="s">
        <v>72</v>
      </c>
      <c r="D323" s="36" t="s">
        <v>439</v>
      </c>
      <c r="E323" s="38" t="s">
        <v>199</v>
      </c>
      <c r="F323" s="39" t="s">
        <v>61</v>
      </c>
      <c r="G323" s="39">
        <v>9</v>
      </c>
      <c r="H323" s="39">
        <v>1</v>
      </c>
      <c r="I323" s="38">
        <v>2885</v>
      </c>
      <c r="J323" s="38">
        <v>2757.9</v>
      </c>
      <c r="K323" s="38">
        <v>127.1</v>
      </c>
      <c r="L323" s="40">
        <v>93</v>
      </c>
      <c r="M323" s="41">
        <f t="shared" si="112"/>
        <v>17643015.550000001</v>
      </c>
      <c r="N323" s="41"/>
      <c r="O323" s="41">
        <v>1316457.07</v>
      </c>
      <c r="P323" s="41">
        <v>0</v>
      </c>
      <c r="Q323" s="41">
        <f t="shared" si="125"/>
        <v>465537.25139999995</v>
      </c>
      <c r="R323" s="41">
        <f>+AY323-O323-Q323</f>
        <v>15861021.228600001</v>
      </c>
      <c r="S323" s="41">
        <v>0</v>
      </c>
      <c r="T323" s="38">
        <v>5370.12</v>
      </c>
      <c r="U323" s="38">
        <v>6115.43</v>
      </c>
      <c r="V323" s="39">
        <v>2026</v>
      </c>
      <c r="W323" s="43">
        <v>0</v>
      </c>
      <c r="X323" s="43">
        <f t="shared" si="128"/>
        <v>465537.25139999995</v>
      </c>
      <c r="Y323" s="43" t="e">
        <f>+(J323*15.35+K323*26.02)*12*30+[1]Лист1!$BC$172</f>
        <v>#REF!</v>
      </c>
      <c r="Z323" s="43"/>
      <c r="AA323" s="43">
        <f t="shared" si="114"/>
        <v>17643015.551776096</v>
      </c>
      <c r="AB323" s="43">
        <v>8221387.4199999999</v>
      </c>
      <c r="AC323" s="43">
        <v>3289328.31</v>
      </c>
      <c r="AD323" s="43">
        <v>2429506.7200000002</v>
      </c>
      <c r="AE323" s="43">
        <v>1552563.17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3">
        <v>1635003.933</v>
      </c>
      <c r="AO323" s="43">
        <v>176430.15549999999</v>
      </c>
      <c r="AP323" s="43">
        <v>338795.8432761</v>
      </c>
      <c r="AQ323" s="5">
        <f t="shared" si="115"/>
        <v>4</v>
      </c>
      <c r="AS323" s="36" t="e">
        <f t="shared" si="119"/>
        <v>#REF!</v>
      </c>
      <c r="AT323" s="36">
        <f t="shared" si="120"/>
        <v>124</v>
      </c>
      <c r="AU323" s="37" t="s">
        <v>72</v>
      </c>
      <c r="AV323" s="36" t="s">
        <v>439</v>
      </c>
      <c r="AW323" s="36"/>
      <c r="AX323" s="45">
        <f t="shared" si="116"/>
        <v>0</v>
      </c>
      <c r="AY323" s="46">
        <v>17643015.550000001</v>
      </c>
      <c r="AZ323" s="46">
        <v>8221387.4199999999</v>
      </c>
      <c r="BA323" s="46">
        <v>3289328.31</v>
      </c>
      <c r="BB323" s="46">
        <v>2429506.7200000002</v>
      </c>
      <c r="BC323" s="46">
        <v>1552563.17</v>
      </c>
      <c r="BD323" s="46"/>
      <c r="BE323" s="45"/>
      <c r="BF323" s="45">
        <v>0</v>
      </c>
      <c r="BG323" s="46"/>
      <c r="BH323" s="46"/>
      <c r="BI323" s="46"/>
      <c r="BJ323" s="46"/>
      <c r="BK323" s="46"/>
      <c r="BL323" s="46">
        <v>1635003.93</v>
      </c>
      <c r="BM323" s="46">
        <v>176430.16</v>
      </c>
      <c r="BN323" s="46">
        <v>338795.84</v>
      </c>
      <c r="BP323" s="48">
        <f>+AY323-'Приложение 2'!E324</f>
        <v>0</v>
      </c>
    </row>
    <row r="324" spans="1:68" ht="12.75" customHeight="1" x14ac:dyDescent="0.2">
      <c r="A324" s="36">
        <f t="shared" si="117"/>
        <v>311</v>
      </c>
      <c r="B324" s="36">
        <f t="shared" si="118"/>
        <v>125</v>
      </c>
      <c r="C324" s="37" t="s">
        <v>72</v>
      </c>
      <c r="D324" s="36" t="s">
        <v>440</v>
      </c>
      <c r="E324" s="38" t="s">
        <v>77</v>
      </c>
      <c r="F324" s="39" t="s">
        <v>61</v>
      </c>
      <c r="G324" s="39">
        <v>9</v>
      </c>
      <c r="H324" s="39">
        <v>1</v>
      </c>
      <c r="I324" s="38">
        <v>2669</v>
      </c>
      <c r="J324" s="38">
        <v>2518.6999999999998</v>
      </c>
      <c r="K324" s="38">
        <v>150.30000000000001</v>
      </c>
      <c r="L324" s="40">
        <v>112</v>
      </c>
      <c r="M324" s="41">
        <f t="shared" si="112"/>
        <v>13345266.900000002</v>
      </c>
      <c r="N324" s="41"/>
      <c r="O324" s="41">
        <v>495489.12</v>
      </c>
      <c r="P324" s="41">
        <v>0</v>
      </c>
      <c r="Q324" s="41">
        <f t="shared" si="125"/>
        <v>434243.08019999997</v>
      </c>
      <c r="R324" s="41">
        <f>+AY324-O324-Q324</f>
        <v>12415534.699800001</v>
      </c>
      <c r="S324" s="41">
        <v>0</v>
      </c>
      <c r="T324" s="38">
        <v>4368.71</v>
      </c>
      <c r="U324" s="38">
        <v>5000.1000000000004</v>
      </c>
      <c r="V324" s="39">
        <v>2026</v>
      </c>
      <c r="W324" s="43">
        <v>0</v>
      </c>
      <c r="X324" s="43">
        <f t="shared" si="128"/>
        <v>434243.08019999997</v>
      </c>
      <c r="Y324" s="43" t="e">
        <f>+(J324*15.35+K324*26.02)*12*30+[1]Лист1!$BC$183</f>
        <v>#REF!</v>
      </c>
      <c r="Z324" s="43"/>
      <c r="AA324" s="43">
        <f t="shared" si="114"/>
        <v>13345266.90224506</v>
      </c>
      <c r="AB324" s="43">
        <v>0</v>
      </c>
      <c r="AC324" s="43">
        <v>3043056.25</v>
      </c>
      <c r="AD324" s="43">
        <v>0</v>
      </c>
      <c r="AE324" s="43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3328607.71</v>
      </c>
      <c r="AK324" s="43">
        <v>5288434.16</v>
      </c>
      <c r="AL324" s="43">
        <v>0</v>
      </c>
      <c r="AM324" s="43">
        <v>0</v>
      </c>
      <c r="AN324" s="43">
        <v>1296733.3831</v>
      </c>
      <c r="AO324" s="43">
        <v>133452.66899999999</v>
      </c>
      <c r="AP324" s="43">
        <v>254982.73014505999</v>
      </c>
      <c r="AQ324" s="5">
        <f t="shared" si="115"/>
        <v>3</v>
      </c>
      <c r="AS324" s="36" t="e">
        <f t="shared" si="119"/>
        <v>#REF!</v>
      </c>
      <c r="AT324" s="36">
        <f t="shared" si="120"/>
        <v>125</v>
      </c>
      <c r="AU324" s="37" t="s">
        <v>72</v>
      </c>
      <c r="AV324" s="36" t="s">
        <v>440</v>
      </c>
      <c r="AW324" s="36"/>
      <c r="AX324" s="45">
        <f t="shared" si="116"/>
        <v>0</v>
      </c>
      <c r="AY324" s="46">
        <v>13345266.9</v>
      </c>
      <c r="AZ324" s="46"/>
      <c r="BA324" s="46">
        <v>3043056.25</v>
      </c>
      <c r="BB324" s="46"/>
      <c r="BC324" s="46"/>
      <c r="BD324" s="46"/>
      <c r="BE324" s="45"/>
      <c r="BF324" s="45">
        <v>0</v>
      </c>
      <c r="BG324" s="46"/>
      <c r="BH324" s="46">
        <v>3328607.71</v>
      </c>
      <c r="BI324" s="46">
        <v>5288434.16</v>
      </c>
      <c r="BJ324" s="46"/>
      <c r="BK324" s="46"/>
      <c r="BL324" s="46">
        <v>1296733.3799999999</v>
      </c>
      <c r="BM324" s="46">
        <v>133452.67000000001</v>
      </c>
      <c r="BN324" s="46">
        <v>254982.73</v>
      </c>
      <c r="BP324" s="48">
        <f>+AY324-'Приложение 2'!E325</f>
        <v>0</v>
      </c>
    </row>
    <row r="325" spans="1:68" ht="12.75" customHeight="1" x14ac:dyDescent="0.2">
      <c r="A325" s="36">
        <f t="shared" si="117"/>
        <v>312</v>
      </c>
      <c r="B325" s="36">
        <f t="shared" si="118"/>
        <v>126</v>
      </c>
      <c r="C325" s="37" t="s">
        <v>72</v>
      </c>
      <c r="D325" s="36" t="s">
        <v>441</v>
      </c>
      <c r="E325" s="38" t="s">
        <v>79</v>
      </c>
      <c r="F325" s="39" t="s">
        <v>61</v>
      </c>
      <c r="G325" s="39">
        <v>9</v>
      </c>
      <c r="H325" s="39">
        <v>1</v>
      </c>
      <c r="I325" s="38">
        <v>2452.6999999999998</v>
      </c>
      <c r="J325" s="38">
        <v>2452.6999999999998</v>
      </c>
      <c r="K325" s="38">
        <v>0</v>
      </c>
      <c r="L325" s="40">
        <v>98</v>
      </c>
      <c r="M325" s="41">
        <f t="shared" si="112"/>
        <v>13693227.880000001</v>
      </c>
      <c r="N325" s="41"/>
      <c r="O325" s="41">
        <v>0</v>
      </c>
      <c r="P325" s="41">
        <v>0</v>
      </c>
      <c r="Q325" s="41">
        <f t="shared" si="125"/>
        <v>1544991.5690000001</v>
      </c>
      <c r="R325" s="41">
        <f>+AY325-O325-Q325</f>
        <v>12148236.311000001</v>
      </c>
      <c r="S325" s="41">
        <v>0</v>
      </c>
      <c r="T325" s="38">
        <v>4938.95</v>
      </c>
      <c r="U325" s="38">
        <v>5582.92</v>
      </c>
      <c r="V325" s="39">
        <v>2026</v>
      </c>
      <c r="W325" s="43">
        <v>1160972.33</v>
      </c>
      <c r="X325" s="43">
        <f t="shared" si="128"/>
        <v>384019.23899999994</v>
      </c>
      <c r="Y325" s="43">
        <f>+(J325*15.35+K325*26.02)*12*30</f>
        <v>13553620.199999999</v>
      </c>
      <c r="Z325" s="43"/>
      <c r="AA325" s="43">
        <f t="shared" si="114"/>
        <v>13693227.877830099</v>
      </c>
      <c r="AB325" s="43">
        <v>6989461.6600000001</v>
      </c>
      <c r="AC325" s="43">
        <v>0</v>
      </c>
      <c r="AD325" s="43">
        <v>2065459.66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3058852.06</v>
      </c>
      <c r="AK325" s="43">
        <v>0</v>
      </c>
      <c r="AL325" s="43">
        <v>0</v>
      </c>
      <c r="AM325" s="43">
        <v>0</v>
      </c>
      <c r="AN325" s="43">
        <v>1177618.5297000001</v>
      </c>
      <c r="AO325" s="43">
        <v>136932.2788</v>
      </c>
      <c r="AP325" s="43">
        <v>264903.68933010002</v>
      </c>
      <c r="AQ325" s="5">
        <f t="shared" si="115"/>
        <v>3</v>
      </c>
      <c r="AS325" s="36" t="e">
        <f t="shared" si="119"/>
        <v>#REF!</v>
      </c>
      <c r="AT325" s="36">
        <f t="shared" si="120"/>
        <v>126</v>
      </c>
      <c r="AU325" s="37" t="s">
        <v>72</v>
      </c>
      <c r="AV325" s="36" t="s">
        <v>441</v>
      </c>
      <c r="AW325" s="36"/>
      <c r="AX325" s="45">
        <f t="shared" si="116"/>
        <v>0</v>
      </c>
      <c r="AY325" s="46">
        <v>13693227.880000001</v>
      </c>
      <c r="AZ325" s="46">
        <v>6989461.6600000001</v>
      </c>
      <c r="BA325" s="46"/>
      <c r="BB325" s="46">
        <v>2065459.66</v>
      </c>
      <c r="BC325" s="46"/>
      <c r="BD325" s="46"/>
      <c r="BE325" s="45"/>
      <c r="BF325" s="45">
        <v>0</v>
      </c>
      <c r="BG325" s="46"/>
      <c r="BH325" s="46">
        <v>3058852.06</v>
      </c>
      <c r="BI325" s="46"/>
      <c r="BJ325" s="46"/>
      <c r="BK325" s="46"/>
      <c r="BL325" s="46">
        <v>1177618.53</v>
      </c>
      <c r="BM325" s="46">
        <v>136932.28</v>
      </c>
      <c r="BN325" s="46">
        <v>264903.69</v>
      </c>
      <c r="BP325" s="48">
        <f>+AY325-'Приложение 2'!E326</f>
        <v>0</v>
      </c>
    </row>
    <row r="326" spans="1:68" ht="12.75" customHeight="1" x14ac:dyDescent="0.2">
      <c r="A326" s="36">
        <f t="shared" si="117"/>
        <v>313</v>
      </c>
      <c r="B326" s="36">
        <f t="shared" si="118"/>
        <v>127</v>
      </c>
      <c r="C326" s="37" t="s">
        <v>72</v>
      </c>
      <c r="D326" s="36" t="s">
        <v>442</v>
      </c>
      <c r="E326" s="38" t="s">
        <v>117</v>
      </c>
      <c r="F326" s="39" t="s">
        <v>61</v>
      </c>
      <c r="G326" s="39">
        <v>9</v>
      </c>
      <c r="H326" s="39">
        <v>3</v>
      </c>
      <c r="I326" s="38">
        <v>5817.2</v>
      </c>
      <c r="J326" s="38">
        <v>5474</v>
      </c>
      <c r="K326" s="38">
        <v>343.2</v>
      </c>
      <c r="L326" s="40">
        <v>259</v>
      </c>
      <c r="M326" s="41">
        <f t="shared" si="112"/>
        <v>8237213.3600000003</v>
      </c>
      <c r="N326" s="41"/>
      <c r="O326" s="41">
        <v>0</v>
      </c>
      <c r="P326" s="41">
        <v>0</v>
      </c>
      <c r="Q326" s="41">
        <f t="shared" si="125"/>
        <v>948150.83279999997</v>
      </c>
      <c r="R326" s="41">
        <f>+AY326-O326-Q326</f>
        <v>7289062.5272000004</v>
      </c>
      <c r="S326" s="41">
        <v>0</v>
      </c>
      <c r="T326" s="38">
        <v>1247.1400000000001</v>
      </c>
      <c r="U326" s="38">
        <v>1416.01</v>
      </c>
      <c r="V326" s="39">
        <v>2026</v>
      </c>
      <c r="W326" s="43">
        <v>0</v>
      </c>
      <c r="X326" s="43">
        <f t="shared" si="128"/>
        <v>948150.83279999997</v>
      </c>
      <c r="Y326" s="43" t="e">
        <f>+(J326*15.35+K326*26.02)*12*30+[1]Лист1!$BC$185</f>
        <v>#REF!</v>
      </c>
      <c r="Z326" s="43"/>
      <c r="AA326" s="43">
        <f t="shared" si="114"/>
        <v>8237213.3665062003</v>
      </c>
      <c r="AB326" s="43">
        <v>0</v>
      </c>
      <c r="AC326" s="43">
        <v>0</v>
      </c>
      <c r="AD326" s="43">
        <v>0</v>
      </c>
      <c r="AE326" s="43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7254843.2999999998</v>
      </c>
      <c r="AK326" s="43">
        <v>0</v>
      </c>
      <c r="AL326" s="43">
        <v>0</v>
      </c>
      <c r="AM326" s="43">
        <v>0</v>
      </c>
      <c r="AN326" s="43">
        <v>741349.20330000005</v>
      </c>
      <c r="AO326" s="43">
        <v>82372.133700000006</v>
      </c>
      <c r="AP326" s="43">
        <v>158648.7295062</v>
      </c>
      <c r="AQ326" s="5">
        <f t="shared" si="115"/>
        <v>1</v>
      </c>
      <c r="AS326" s="36" t="e">
        <f t="shared" si="119"/>
        <v>#REF!</v>
      </c>
      <c r="AT326" s="36">
        <f t="shared" si="120"/>
        <v>127</v>
      </c>
      <c r="AU326" s="37" t="s">
        <v>72</v>
      </c>
      <c r="AV326" s="36" t="s">
        <v>442</v>
      </c>
      <c r="AW326" s="36"/>
      <c r="AX326" s="45">
        <f t="shared" si="116"/>
        <v>0</v>
      </c>
      <c r="AY326" s="46">
        <v>8237213.3600000003</v>
      </c>
      <c r="AZ326" s="46"/>
      <c r="BA326" s="46"/>
      <c r="BB326" s="46"/>
      <c r="BC326" s="46"/>
      <c r="BD326" s="46"/>
      <c r="BE326" s="45"/>
      <c r="BF326" s="45">
        <v>0</v>
      </c>
      <c r="BG326" s="46"/>
      <c r="BH326" s="46">
        <v>7254843.2999999998</v>
      </c>
      <c r="BI326" s="46"/>
      <c r="BJ326" s="46"/>
      <c r="BK326" s="46"/>
      <c r="BL326" s="46">
        <v>741349.2</v>
      </c>
      <c r="BM326" s="46">
        <v>82372.13</v>
      </c>
      <c r="BN326" s="46">
        <v>158648.73000000001</v>
      </c>
      <c r="BP326" s="48">
        <f>+AY326-'Приложение 2'!E327</f>
        <v>0</v>
      </c>
    </row>
    <row r="327" spans="1:68" ht="12.75" customHeight="1" x14ac:dyDescent="0.2">
      <c r="A327" s="36">
        <f t="shared" si="117"/>
        <v>314</v>
      </c>
      <c r="B327" s="36">
        <f t="shared" si="118"/>
        <v>128</v>
      </c>
      <c r="C327" s="37" t="s">
        <v>72</v>
      </c>
      <c r="D327" s="36" t="s">
        <v>443</v>
      </c>
      <c r="E327" s="38" t="s">
        <v>98</v>
      </c>
      <c r="F327" s="39" t="s">
        <v>61</v>
      </c>
      <c r="G327" s="39">
        <v>4</v>
      </c>
      <c r="H327" s="39">
        <v>3</v>
      </c>
      <c r="I327" s="38">
        <v>3384.1</v>
      </c>
      <c r="J327" s="38">
        <v>2713.1</v>
      </c>
      <c r="K327" s="38">
        <v>671</v>
      </c>
      <c r="L327" s="40">
        <v>231</v>
      </c>
      <c r="M327" s="41">
        <f t="shared" si="112"/>
        <v>24334860.050000001</v>
      </c>
      <c r="N327" s="41"/>
      <c r="O327" s="41">
        <v>2977828.77</v>
      </c>
      <c r="P327" s="41">
        <v>0</v>
      </c>
      <c r="Q327" s="41">
        <f t="shared" si="125"/>
        <v>2559491.1310000001</v>
      </c>
      <c r="R327" s="41">
        <f>IF(Y327&gt;0, Y327, 0)</f>
        <v>16861105.800000001</v>
      </c>
      <c r="S327" s="41">
        <f>IF(Y327&gt;0, AY327-O327-P327-Q327-R327, 0)</f>
        <v>1936434.3489999995</v>
      </c>
      <c r="T327" s="38">
        <v>6303.26</v>
      </c>
      <c r="U327" s="38">
        <v>7190.94</v>
      </c>
      <c r="V327" s="39">
        <v>2026</v>
      </c>
      <c r="W327" s="43">
        <v>2081759.8</v>
      </c>
      <c r="X327" s="43">
        <f>+(J327*11.55+K327*23.1)*12*0.85</f>
        <v>477731.33099999995</v>
      </c>
      <c r="Y327" s="43">
        <f>+(J327*11.55+K327*23.1)*12*30</f>
        <v>16861105.800000001</v>
      </c>
      <c r="Z327" s="43"/>
      <c r="AA327" s="43">
        <f t="shared" si="114"/>
        <v>24334860.047460139</v>
      </c>
      <c r="AB327" s="43">
        <v>11310149.77</v>
      </c>
      <c r="AC327" s="43">
        <v>0</v>
      </c>
      <c r="AD327" s="43">
        <v>0</v>
      </c>
      <c r="AE327" s="43">
        <v>3218347.84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6802352.8600000003</v>
      </c>
      <c r="AL327" s="43">
        <v>0</v>
      </c>
      <c r="AM327" s="43">
        <v>0</v>
      </c>
      <c r="AN327" s="43">
        <v>2294198.4794000001</v>
      </c>
      <c r="AO327" s="43">
        <v>243348.6005</v>
      </c>
      <c r="AP327" s="43">
        <v>466462.49756013998</v>
      </c>
      <c r="AQ327" s="5">
        <f t="shared" si="115"/>
        <v>3</v>
      </c>
      <c r="AS327" s="36" t="e">
        <f t="shared" si="119"/>
        <v>#REF!</v>
      </c>
      <c r="AT327" s="36">
        <f t="shared" si="120"/>
        <v>128</v>
      </c>
      <c r="AU327" s="37" t="s">
        <v>72</v>
      </c>
      <c r="AV327" s="36" t="s">
        <v>443</v>
      </c>
      <c r="AW327" s="36"/>
      <c r="AX327" s="45">
        <f t="shared" si="116"/>
        <v>0</v>
      </c>
      <c r="AY327" s="46">
        <v>24334860.050000001</v>
      </c>
      <c r="AZ327" s="46">
        <v>11310149.77</v>
      </c>
      <c r="BA327" s="46"/>
      <c r="BB327" s="46"/>
      <c r="BC327" s="46">
        <v>3218347.84</v>
      </c>
      <c r="BD327" s="46"/>
      <c r="BE327" s="45"/>
      <c r="BF327" s="45">
        <v>0</v>
      </c>
      <c r="BG327" s="46"/>
      <c r="BH327" s="46"/>
      <c r="BI327" s="46">
        <v>6802352.8600000003</v>
      </c>
      <c r="BJ327" s="46"/>
      <c r="BK327" s="46"/>
      <c r="BL327" s="46">
        <v>2294198.48</v>
      </c>
      <c r="BM327" s="46">
        <v>243348.6</v>
      </c>
      <c r="BN327" s="46">
        <v>466462.5</v>
      </c>
      <c r="BP327" s="48">
        <f>+AY327-'Приложение 2'!E328</f>
        <v>0</v>
      </c>
    </row>
    <row r="328" spans="1:68" ht="12.75" customHeight="1" x14ac:dyDescent="0.2">
      <c r="A328" s="36">
        <f t="shared" si="117"/>
        <v>315</v>
      </c>
      <c r="B328" s="36">
        <f t="shared" si="118"/>
        <v>129</v>
      </c>
      <c r="C328" s="37" t="s">
        <v>72</v>
      </c>
      <c r="D328" s="36" t="s">
        <v>444</v>
      </c>
      <c r="E328" s="38" t="s">
        <v>98</v>
      </c>
      <c r="F328" s="39" t="s">
        <v>61</v>
      </c>
      <c r="G328" s="39">
        <v>4</v>
      </c>
      <c r="H328" s="39">
        <v>3</v>
      </c>
      <c r="I328" s="38">
        <v>3615</v>
      </c>
      <c r="J328" s="38">
        <v>3095.2</v>
      </c>
      <c r="K328" s="38">
        <v>519.79999999999995</v>
      </c>
      <c r="L328" s="40">
        <v>271</v>
      </c>
      <c r="M328" s="41">
        <f t="shared" ref="M328:M391" si="129">SUM(N328:S328)</f>
        <v>21910225.800000001</v>
      </c>
      <c r="N328" s="41"/>
      <c r="O328" s="41">
        <v>1641835.76</v>
      </c>
      <c r="P328" s="41">
        <v>0</v>
      </c>
      <c r="Q328" s="41">
        <f t="shared" ref="Q328:Q359" si="130">+W328+X328</f>
        <v>3357189.7379999999</v>
      </c>
      <c r="R328" s="41">
        <f>+AY328-O328-Q328</f>
        <v>16911200.302000001</v>
      </c>
      <c r="S328" s="41">
        <v>0</v>
      </c>
      <c r="T328" s="38">
        <v>5352.24</v>
      </c>
      <c r="U328" s="38">
        <v>6060.92</v>
      </c>
      <c r="V328" s="39">
        <v>2026</v>
      </c>
      <c r="W328" s="43">
        <v>2870068.95</v>
      </c>
      <c r="X328" s="43">
        <f>+(J328*11.55+K328*23.1)*12*0.85</f>
        <v>487120.78799999988</v>
      </c>
      <c r="Y328" s="43">
        <f>+(J328*11.55+K328*23.1)*12*30</f>
        <v>17192498.399999999</v>
      </c>
      <c r="Z328" s="43"/>
      <c r="AA328" s="43">
        <f t="shared" ref="AA328:AA391" si="131">SUM(AB328:AP328)</f>
        <v>21910225.795246802</v>
      </c>
      <c r="AB328" s="43">
        <v>12081850.84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7266483.1399999997</v>
      </c>
      <c r="AL328" s="43">
        <v>0</v>
      </c>
      <c r="AM328" s="43">
        <v>0</v>
      </c>
      <c r="AN328" s="43">
        <v>1919680.68</v>
      </c>
      <c r="AO328" s="43">
        <v>219102.258</v>
      </c>
      <c r="AP328" s="43">
        <v>423108.8772468</v>
      </c>
      <c r="AQ328" s="5">
        <f t="shared" ref="AQ328:AQ391" si="132">COUNTIF(AB328:AM328, "&gt;0")</f>
        <v>2</v>
      </c>
      <c r="AS328" s="36" t="e">
        <f t="shared" si="119"/>
        <v>#REF!</v>
      </c>
      <c r="AT328" s="36">
        <f t="shared" si="120"/>
        <v>129</v>
      </c>
      <c r="AU328" s="37" t="s">
        <v>72</v>
      </c>
      <c r="AV328" s="36" t="s">
        <v>444</v>
      </c>
      <c r="AW328" s="36"/>
      <c r="AX328" s="45">
        <f t="shared" ref="AX328:AX391" si="133">AY328-M328</f>
        <v>0</v>
      </c>
      <c r="AY328" s="46">
        <v>21910225.800000001</v>
      </c>
      <c r="AZ328" s="46">
        <v>12081850.84</v>
      </c>
      <c r="BA328" s="46"/>
      <c r="BB328" s="46"/>
      <c r="BC328" s="46"/>
      <c r="BD328" s="46"/>
      <c r="BE328" s="45"/>
      <c r="BF328" s="45">
        <v>0</v>
      </c>
      <c r="BG328" s="46"/>
      <c r="BH328" s="46"/>
      <c r="BI328" s="46">
        <v>7266483.1399999997</v>
      </c>
      <c r="BJ328" s="46"/>
      <c r="BK328" s="46"/>
      <c r="BL328" s="46">
        <v>1919680.68</v>
      </c>
      <c r="BM328" s="46">
        <v>219102.26</v>
      </c>
      <c r="BN328" s="46">
        <v>423108.88</v>
      </c>
      <c r="BP328" s="48">
        <f>+AY328-'Приложение 2'!E329</f>
        <v>0</v>
      </c>
    </row>
    <row r="329" spans="1:68" ht="12.75" customHeight="1" x14ac:dyDescent="0.2">
      <c r="A329" s="36">
        <f t="shared" ref="A329:A392" si="134">+A328+1</f>
        <v>316</v>
      </c>
      <c r="B329" s="36">
        <f t="shared" ref="B329:B392" si="135">+B328+1</f>
        <v>130</v>
      </c>
      <c r="C329" s="37" t="s">
        <v>72</v>
      </c>
      <c r="D329" s="36" t="s">
        <v>445</v>
      </c>
      <c r="E329" s="38" t="s">
        <v>71</v>
      </c>
      <c r="F329" s="39" t="s">
        <v>61</v>
      </c>
      <c r="G329" s="39">
        <v>10</v>
      </c>
      <c r="H329" s="39">
        <v>3</v>
      </c>
      <c r="I329" s="38">
        <v>8554.2999999999993</v>
      </c>
      <c r="J329" s="38">
        <v>8462.2000000000007</v>
      </c>
      <c r="K329" s="38">
        <v>92.099999999998502</v>
      </c>
      <c r="L329" s="40">
        <v>293</v>
      </c>
      <c r="M329" s="41">
        <f t="shared" si="129"/>
        <v>12112974.34</v>
      </c>
      <c r="N329" s="41"/>
      <c r="O329" s="41">
        <v>0</v>
      </c>
      <c r="P329" s="41">
        <v>0</v>
      </c>
      <c r="Q329" s="41">
        <f t="shared" si="130"/>
        <v>4659577.8823999995</v>
      </c>
      <c r="R329" s="41">
        <f>+AY329-O329-Q329</f>
        <v>7453396.4576000003</v>
      </c>
      <c r="S329" s="41">
        <v>0</v>
      </c>
      <c r="T329" s="38">
        <v>1247.1400000000001</v>
      </c>
      <c r="U329" s="38">
        <v>1416.01</v>
      </c>
      <c r="V329" s="39">
        <v>2026</v>
      </c>
      <c r="W329" s="43">
        <v>3310207.52</v>
      </c>
      <c r="X329" s="43">
        <f t="shared" ref="X329:X334" si="136">+(J329*15.35+K329*26.02)*12*0.85</f>
        <v>1349370.3623999998</v>
      </c>
      <c r="Y329" s="43">
        <f>+(J329*15.35+K329*26.02)*12*30</f>
        <v>47624836.319999993</v>
      </c>
      <c r="Z329" s="43"/>
      <c r="AA329" s="43">
        <f t="shared" si="131"/>
        <v>12112974.3397884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10668381.02</v>
      </c>
      <c r="AK329" s="43">
        <v>0</v>
      </c>
      <c r="AL329" s="43">
        <v>0</v>
      </c>
      <c r="AM329" s="43">
        <v>0</v>
      </c>
      <c r="AN329" s="43">
        <v>1090167.6906000001</v>
      </c>
      <c r="AO329" s="43">
        <v>121129.74340000001</v>
      </c>
      <c r="AP329" s="43">
        <v>233295.88578839999</v>
      </c>
      <c r="AQ329" s="5">
        <f t="shared" si="132"/>
        <v>1</v>
      </c>
      <c r="AS329" s="36" t="e">
        <f t="shared" ref="AS329:AS392" si="137">+AS328+1</f>
        <v>#REF!</v>
      </c>
      <c r="AT329" s="36">
        <f t="shared" ref="AT329:AT392" si="138">+AT328+1</f>
        <v>130</v>
      </c>
      <c r="AU329" s="37" t="s">
        <v>72</v>
      </c>
      <c r="AV329" s="36" t="s">
        <v>445</v>
      </c>
      <c r="AW329" s="36"/>
      <c r="AX329" s="45">
        <f t="shared" si="133"/>
        <v>0</v>
      </c>
      <c r="AY329" s="46">
        <v>12112974.34</v>
      </c>
      <c r="AZ329" s="46"/>
      <c r="BA329" s="46"/>
      <c r="BB329" s="46"/>
      <c r="BC329" s="46"/>
      <c r="BD329" s="46"/>
      <c r="BE329" s="45"/>
      <c r="BF329" s="45">
        <v>0</v>
      </c>
      <c r="BG329" s="46"/>
      <c r="BH329" s="46">
        <v>10668381.02</v>
      </c>
      <c r="BI329" s="46"/>
      <c r="BJ329" s="46"/>
      <c r="BK329" s="46"/>
      <c r="BL329" s="46">
        <v>1090167.69</v>
      </c>
      <c r="BM329" s="46">
        <v>121129.74</v>
      </c>
      <c r="BN329" s="46">
        <v>233295.89</v>
      </c>
      <c r="BP329" s="48">
        <f>+AY329-'Приложение 2'!E330</f>
        <v>0</v>
      </c>
    </row>
    <row r="330" spans="1:68" ht="12.75" customHeight="1" x14ac:dyDescent="0.2">
      <c r="A330" s="36">
        <f t="shared" si="134"/>
        <v>317</v>
      </c>
      <c r="B330" s="36">
        <f t="shared" si="135"/>
        <v>131</v>
      </c>
      <c r="C330" s="37" t="s">
        <v>72</v>
      </c>
      <c r="D330" s="36" t="s">
        <v>446</v>
      </c>
      <c r="E330" s="38" t="s">
        <v>71</v>
      </c>
      <c r="F330" s="39" t="s">
        <v>61</v>
      </c>
      <c r="G330" s="39">
        <v>10</v>
      </c>
      <c r="H330" s="39">
        <v>2</v>
      </c>
      <c r="I330" s="38">
        <v>6147.3</v>
      </c>
      <c r="J330" s="38">
        <v>6097</v>
      </c>
      <c r="K330" s="38">
        <v>50.300000000000203</v>
      </c>
      <c r="L330" s="40">
        <v>217</v>
      </c>
      <c r="M330" s="41">
        <f t="shared" si="129"/>
        <v>8704638.2599999998</v>
      </c>
      <c r="N330" s="41"/>
      <c r="O330" s="41">
        <v>0</v>
      </c>
      <c r="P330" s="41">
        <v>0</v>
      </c>
      <c r="Q330" s="41">
        <f t="shared" si="130"/>
        <v>967957.11120000016</v>
      </c>
      <c r="R330" s="41">
        <f>+AY330-O330-Q330</f>
        <v>7736681.1487999996</v>
      </c>
      <c r="S330" s="41">
        <v>0</v>
      </c>
      <c r="T330" s="38">
        <v>1247.1400000000001</v>
      </c>
      <c r="U330" s="38">
        <v>1416.01</v>
      </c>
      <c r="V330" s="39">
        <v>2026</v>
      </c>
      <c r="W330" s="43">
        <v>0</v>
      </c>
      <c r="X330" s="43">
        <f t="shared" si="136"/>
        <v>967957.11120000016</v>
      </c>
      <c r="Y330" s="43" t="e">
        <f>+(J330*15.35+K330*26.02)*12*30+[1]Лист1!$BC$202</f>
        <v>#REF!</v>
      </c>
      <c r="Z330" s="43"/>
      <c r="AA330" s="43">
        <f t="shared" si="131"/>
        <v>8704638.2700802013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7666523.1100000003</v>
      </c>
      <c r="AK330" s="43">
        <v>0</v>
      </c>
      <c r="AL330" s="43">
        <v>0</v>
      </c>
      <c r="AM330" s="43">
        <v>0</v>
      </c>
      <c r="AN330" s="43">
        <v>783417.44429999997</v>
      </c>
      <c r="AO330" s="43">
        <v>87046.382700000002</v>
      </c>
      <c r="AP330" s="43">
        <v>167651.33308020001</v>
      </c>
      <c r="AQ330" s="5">
        <f t="shared" si="132"/>
        <v>1</v>
      </c>
      <c r="AS330" s="36" t="e">
        <f t="shared" si="137"/>
        <v>#REF!</v>
      </c>
      <c r="AT330" s="36">
        <f t="shared" si="138"/>
        <v>131</v>
      </c>
      <c r="AU330" s="37" t="s">
        <v>72</v>
      </c>
      <c r="AV330" s="36" t="s">
        <v>446</v>
      </c>
      <c r="AW330" s="36"/>
      <c r="AX330" s="45">
        <f t="shared" si="133"/>
        <v>0</v>
      </c>
      <c r="AY330" s="46">
        <v>8704638.2599999998</v>
      </c>
      <c r="AZ330" s="46"/>
      <c r="BA330" s="46"/>
      <c r="BB330" s="46"/>
      <c r="BC330" s="46"/>
      <c r="BD330" s="46"/>
      <c r="BE330" s="45"/>
      <c r="BF330" s="45">
        <v>0</v>
      </c>
      <c r="BG330" s="46"/>
      <c r="BH330" s="46">
        <v>7666523.1100000003</v>
      </c>
      <c r="BI330" s="46"/>
      <c r="BJ330" s="46"/>
      <c r="BK330" s="46"/>
      <c r="BL330" s="46">
        <v>783417.44</v>
      </c>
      <c r="BM330" s="46">
        <v>87046.38</v>
      </c>
      <c r="BN330" s="46">
        <v>167651.32999999999</v>
      </c>
      <c r="BP330" s="48">
        <f>+AY330-'Приложение 2'!E331</f>
        <v>0</v>
      </c>
    </row>
    <row r="331" spans="1:68" ht="12.75" customHeight="1" x14ac:dyDescent="0.2">
      <c r="A331" s="36">
        <f t="shared" si="134"/>
        <v>318</v>
      </c>
      <c r="B331" s="36">
        <f t="shared" si="135"/>
        <v>132</v>
      </c>
      <c r="C331" s="37" t="s">
        <v>72</v>
      </c>
      <c r="D331" s="36" t="s">
        <v>447</v>
      </c>
      <c r="E331" s="38" t="s">
        <v>64</v>
      </c>
      <c r="F331" s="39" t="s">
        <v>61</v>
      </c>
      <c r="G331" s="39">
        <v>10</v>
      </c>
      <c r="H331" s="39">
        <v>1</v>
      </c>
      <c r="I331" s="38">
        <v>2810.5</v>
      </c>
      <c r="J331" s="38">
        <v>2810.5</v>
      </c>
      <c r="K331" s="38">
        <v>0</v>
      </c>
      <c r="L331" s="40">
        <v>90</v>
      </c>
      <c r="M331" s="41">
        <f t="shared" si="129"/>
        <v>10908506.09</v>
      </c>
      <c r="N331" s="41"/>
      <c r="O331" s="41">
        <v>802288.09</v>
      </c>
      <c r="P331" s="41">
        <v>0</v>
      </c>
      <c r="Q331" s="41">
        <f t="shared" si="130"/>
        <v>440039.98499999999</v>
      </c>
      <c r="R331" s="41">
        <f>+AY331-O331-Q331</f>
        <v>9666178.0150000006</v>
      </c>
      <c r="S331" s="41">
        <v>0</v>
      </c>
      <c r="T331" s="38">
        <v>3361.7</v>
      </c>
      <c r="U331" s="38">
        <v>3881.34</v>
      </c>
      <c r="V331" s="39">
        <v>2026</v>
      </c>
      <c r="W331" s="43">
        <v>0</v>
      </c>
      <c r="X331" s="43">
        <f t="shared" si="136"/>
        <v>440039.98499999999</v>
      </c>
      <c r="Y331" s="43" t="e">
        <f>+(J331*15.35+K331*26.02)*12*30+[1]Лист1!$BC$197</f>
        <v>#REF!</v>
      </c>
      <c r="Z331" s="43"/>
      <c r="AA331" s="43">
        <f t="shared" si="131"/>
        <v>10908506.091390638</v>
      </c>
      <c r="AB331" s="43">
        <v>0</v>
      </c>
      <c r="AC331" s="43">
        <v>0</v>
      </c>
      <c r="AD331" s="43">
        <v>2366769.0299999998</v>
      </c>
      <c r="AE331" s="43">
        <v>1512470.99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5568806.3799999999</v>
      </c>
      <c r="AL331" s="43">
        <v>0</v>
      </c>
      <c r="AM331" s="43">
        <v>0</v>
      </c>
      <c r="AN331" s="43">
        <v>1144764.9916000001</v>
      </c>
      <c r="AO331" s="43">
        <v>109085.06080000001</v>
      </c>
      <c r="AP331" s="43">
        <v>206609.63899064</v>
      </c>
      <c r="AQ331" s="5">
        <f t="shared" si="132"/>
        <v>3</v>
      </c>
      <c r="AS331" s="36" t="e">
        <f t="shared" si="137"/>
        <v>#REF!</v>
      </c>
      <c r="AT331" s="36">
        <f t="shared" si="138"/>
        <v>132</v>
      </c>
      <c r="AU331" s="37" t="s">
        <v>72</v>
      </c>
      <c r="AV331" s="36" t="s">
        <v>447</v>
      </c>
      <c r="AW331" s="36"/>
      <c r="AX331" s="45">
        <f t="shared" si="133"/>
        <v>0</v>
      </c>
      <c r="AY331" s="46">
        <v>10908506.09</v>
      </c>
      <c r="AZ331" s="46"/>
      <c r="BA331" s="46"/>
      <c r="BB331" s="46">
        <v>2366769.0299999998</v>
      </c>
      <c r="BC331" s="46">
        <v>1512470.99</v>
      </c>
      <c r="BD331" s="46"/>
      <c r="BE331" s="45"/>
      <c r="BF331" s="45">
        <v>0</v>
      </c>
      <c r="BG331" s="46"/>
      <c r="BH331" s="46"/>
      <c r="BI331" s="46">
        <v>5568806.3799999999</v>
      </c>
      <c r="BJ331" s="46"/>
      <c r="BK331" s="46"/>
      <c r="BL331" s="46">
        <v>1144764.99</v>
      </c>
      <c r="BM331" s="46">
        <v>109085.06</v>
      </c>
      <c r="BN331" s="46">
        <v>206609.64</v>
      </c>
      <c r="BP331" s="48">
        <f>+AY331-'Приложение 2'!E332</f>
        <v>0</v>
      </c>
    </row>
    <row r="332" spans="1:68" ht="12.75" customHeight="1" x14ac:dyDescent="0.2">
      <c r="A332" s="36">
        <f t="shared" si="134"/>
        <v>319</v>
      </c>
      <c r="B332" s="36">
        <f t="shared" si="135"/>
        <v>133</v>
      </c>
      <c r="C332" s="37" t="s">
        <v>72</v>
      </c>
      <c r="D332" s="36" t="s">
        <v>448</v>
      </c>
      <c r="E332" s="38" t="s">
        <v>64</v>
      </c>
      <c r="F332" s="39" t="s">
        <v>61</v>
      </c>
      <c r="G332" s="39">
        <v>10</v>
      </c>
      <c r="H332" s="39">
        <v>1</v>
      </c>
      <c r="I332" s="38">
        <v>2751.2</v>
      </c>
      <c r="J332" s="38">
        <v>2751.2</v>
      </c>
      <c r="K332" s="38">
        <v>0</v>
      </c>
      <c r="L332" s="40">
        <v>107</v>
      </c>
      <c r="M332" s="41" t="e">
        <f t="shared" si="129"/>
        <v>#REF!</v>
      </c>
      <c r="N332" s="41"/>
      <c r="O332" s="41">
        <v>446668.81</v>
      </c>
      <c r="P332" s="41">
        <v>0</v>
      </c>
      <c r="Q332" s="41">
        <f t="shared" si="130"/>
        <v>430755.38399999996</v>
      </c>
      <c r="R332" s="41" t="e">
        <f>IF(Y332&gt;0, Y332, 0)</f>
        <v>#REF!</v>
      </c>
      <c r="S332" s="41">
        <f>+AY332-O332-P332-Q332</f>
        <v>5381583.3260000004</v>
      </c>
      <c r="T332" s="38">
        <v>1981.43</v>
      </c>
      <c r="U332" s="38">
        <v>2275.0100000000002</v>
      </c>
      <c r="V332" s="39">
        <v>2026</v>
      </c>
      <c r="W332" s="43">
        <v>0</v>
      </c>
      <c r="X332" s="43">
        <f t="shared" si="136"/>
        <v>430755.38399999996</v>
      </c>
      <c r="Y332" s="43" t="e">
        <f>+(J332*15.35+K332*26.02)*12*30+[1]Лист1!$BC$206</f>
        <v>#REF!</v>
      </c>
      <c r="Z332" s="43"/>
      <c r="AA332" s="43">
        <f t="shared" si="131"/>
        <v>6259007.5131354602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5451307.6299999999</v>
      </c>
      <c r="AL332" s="43">
        <v>0</v>
      </c>
      <c r="AM332" s="43">
        <v>0</v>
      </c>
      <c r="AN332" s="43">
        <v>625900.75100000005</v>
      </c>
      <c r="AO332" s="43">
        <v>62590.075100000002</v>
      </c>
      <c r="AP332" s="43">
        <v>119209.05703546001</v>
      </c>
      <c r="AQ332" s="5">
        <f t="shared" si="132"/>
        <v>1</v>
      </c>
      <c r="AS332" s="36" t="e">
        <f t="shared" si="137"/>
        <v>#REF!</v>
      </c>
      <c r="AT332" s="36">
        <f t="shared" si="138"/>
        <v>133</v>
      </c>
      <c r="AU332" s="37" t="s">
        <v>72</v>
      </c>
      <c r="AV332" s="36" t="s">
        <v>448</v>
      </c>
      <c r="AW332" s="36"/>
      <c r="AX332" s="45" t="e">
        <f t="shared" si="133"/>
        <v>#REF!</v>
      </c>
      <c r="AY332" s="46">
        <v>6259007.5199999996</v>
      </c>
      <c r="AZ332" s="46"/>
      <c r="BA332" s="46"/>
      <c r="BB332" s="46"/>
      <c r="BC332" s="46"/>
      <c r="BD332" s="46"/>
      <c r="BE332" s="45"/>
      <c r="BF332" s="45">
        <v>0</v>
      </c>
      <c r="BG332" s="46"/>
      <c r="BH332" s="46"/>
      <c r="BI332" s="46">
        <v>5451307.6299999999</v>
      </c>
      <c r="BJ332" s="46"/>
      <c r="BK332" s="46"/>
      <c r="BL332" s="46">
        <v>625900.75</v>
      </c>
      <c r="BM332" s="46">
        <v>62590.080000000002</v>
      </c>
      <c r="BN332" s="46">
        <v>119209.06</v>
      </c>
      <c r="BP332" s="48">
        <f>+AY332-'Приложение 2'!E333</f>
        <v>0</v>
      </c>
    </row>
    <row r="333" spans="1:68" ht="12.75" customHeight="1" x14ac:dyDescent="0.2">
      <c r="A333" s="36">
        <f t="shared" si="134"/>
        <v>320</v>
      </c>
      <c r="B333" s="36">
        <f t="shared" si="135"/>
        <v>134</v>
      </c>
      <c r="C333" s="37" t="s">
        <v>72</v>
      </c>
      <c r="D333" s="36" t="s">
        <v>449</v>
      </c>
      <c r="E333" s="38" t="s">
        <v>127</v>
      </c>
      <c r="F333" s="39" t="s">
        <v>61</v>
      </c>
      <c r="G333" s="39">
        <v>10</v>
      </c>
      <c r="H333" s="39">
        <v>1</v>
      </c>
      <c r="I333" s="38">
        <v>2806.4</v>
      </c>
      <c r="J333" s="38">
        <v>2806.4</v>
      </c>
      <c r="K333" s="38">
        <v>0</v>
      </c>
      <c r="L333" s="40">
        <v>105</v>
      </c>
      <c r="M333" s="41">
        <f t="shared" si="129"/>
        <v>2713480.1000000006</v>
      </c>
      <c r="N333" s="41"/>
      <c r="O333" s="41">
        <v>140825.24</v>
      </c>
      <c r="P333" s="41">
        <v>0</v>
      </c>
      <c r="Q333" s="41">
        <f t="shared" si="130"/>
        <v>439398.04800000001</v>
      </c>
      <c r="R333" s="41">
        <f t="shared" ref="R333:R340" si="139">+AY333-O333-Q333</f>
        <v>2133256.8120000004</v>
      </c>
      <c r="S333" s="41">
        <v>0</v>
      </c>
      <c r="T333" s="38">
        <v>842.12</v>
      </c>
      <c r="U333" s="38">
        <v>966.89</v>
      </c>
      <c r="V333" s="39">
        <v>2026</v>
      </c>
      <c r="W333" s="43">
        <v>0</v>
      </c>
      <c r="X333" s="43">
        <f t="shared" si="136"/>
        <v>439398.04800000001</v>
      </c>
      <c r="Y333" s="43" t="e">
        <f>+(J333*15.35+K333*26.02)*12*30+[1]Лист1!$BC$207</f>
        <v>#REF!</v>
      </c>
      <c r="Z333" s="43"/>
      <c r="AA333" s="43">
        <f t="shared" si="131"/>
        <v>2713480.1029846002</v>
      </c>
      <c r="AB333" s="43">
        <v>0</v>
      </c>
      <c r="AC333" s="43">
        <v>0</v>
      </c>
      <c r="AD333" s="43">
        <v>2363316.35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3">
        <v>271348.01</v>
      </c>
      <c r="AO333" s="43">
        <v>27134.800999999999</v>
      </c>
      <c r="AP333" s="43">
        <v>51680.941984600002</v>
      </c>
      <c r="AQ333" s="5">
        <f t="shared" si="132"/>
        <v>1</v>
      </c>
      <c r="AS333" s="36" t="e">
        <f t="shared" si="137"/>
        <v>#REF!</v>
      </c>
      <c r="AT333" s="36">
        <f t="shared" si="138"/>
        <v>134</v>
      </c>
      <c r="AU333" s="37" t="s">
        <v>72</v>
      </c>
      <c r="AV333" s="36" t="s">
        <v>449</v>
      </c>
      <c r="AW333" s="36"/>
      <c r="AX333" s="45">
        <f t="shared" si="133"/>
        <v>0</v>
      </c>
      <c r="AY333" s="46">
        <v>2713480.1</v>
      </c>
      <c r="AZ333" s="46"/>
      <c r="BA333" s="46"/>
      <c r="BB333" s="46">
        <v>2363316.35</v>
      </c>
      <c r="BC333" s="46"/>
      <c r="BD333" s="46"/>
      <c r="BE333" s="45"/>
      <c r="BF333" s="45">
        <v>0</v>
      </c>
      <c r="BG333" s="46"/>
      <c r="BH333" s="46"/>
      <c r="BI333" s="46"/>
      <c r="BJ333" s="46"/>
      <c r="BK333" s="46"/>
      <c r="BL333" s="46">
        <v>271348.01</v>
      </c>
      <c r="BM333" s="46">
        <v>27134.799999999999</v>
      </c>
      <c r="BN333" s="46">
        <v>51680.94</v>
      </c>
      <c r="BP333" s="48">
        <f>+AY333-'Приложение 2'!E334</f>
        <v>0</v>
      </c>
    </row>
    <row r="334" spans="1:68" ht="12.75" customHeight="1" x14ac:dyDescent="0.2">
      <c r="A334" s="36">
        <f t="shared" si="134"/>
        <v>321</v>
      </c>
      <c r="B334" s="36">
        <f t="shared" si="135"/>
        <v>135</v>
      </c>
      <c r="C334" s="37" t="s">
        <v>72</v>
      </c>
      <c r="D334" s="36" t="s">
        <v>450</v>
      </c>
      <c r="E334" s="38" t="s">
        <v>64</v>
      </c>
      <c r="F334" s="39" t="s">
        <v>61</v>
      </c>
      <c r="G334" s="39">
        <v>10</v>
      </c>
      <c r="H334" s="39">
        <v>1</v>
      </c>
      <c r="I334" s="38">
        <v>2780.2</v>
      </c>
      <c r="J334" s="38">
        <v>2444.1</v>
      </c>
      <c r="K334" s="38">
        <v>336.1</v>
      </c>
      <c r="L334" s="40">
        <v>81</v>
      </c>
      <c r="M334" s="41">
        <f t="shared" si="129"/>
        <v>9013130.3800000008</v>
      </c>
      <c r="N334" s="41"/>
      <c r="O334" s="41">
        <v>654589.44999999995</v>
      </c>
      <c r="P334" s="41">
        <v>0</v>
      </c>
      <c r="Q334" s="41">
        <f t="shared" si="130"/>
        <v>471875.02140000003</v>
      </c>
      <c r="R334" s="41">
        <f t="shared" si="139"/>
        <v>7886665.9086000007</v>
      </c>
      <c r="S334" s="41">
        <v>0</v>
      </c>
      <c r="T334" s="38">
        <v>2823.55</v>
      </c>
      <c r="U334" s="38">
        <v>3241.9</v>
      </c>
      <c r="V334" s="39">
        <v>2026</v>
      </c>
      <c r="W334" s="43">
        <v>0</v>
      </c>
      <c r="X334" s="43">
        <f t="shared" si="136"/>
        <v>471875.02140000003</v>
      </c>
      <c r="Y334" s="43" t="e">
        <f>+(J334*15.35+K334*26.02)*12*30+[1]Лист1!$BC$205</f>
        <v>#REF!</v>
      </c>
      <c r="Z334" s="43"/>
      <c r="AA334" s="43">
        <f t="shared" si="131"/>
        <v>9013130.3830174822</v>
      </c>
      <c r="AB334" s="43">
        <v>0</v>
      </c>
      <c r="AC334" s="43">
        <v>0</v>
      </c>
      <c r="AD334" s="43">
        <v>2341252.89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5508769.0700000003</v>
      </c>
      <c r="AL334" s="43">
        <v>0</v>
      </c>
      <c r="AM334" s="43">
        <v>0</v>
      </c>
      <c r="AN334" s="43">
        <v>901313.03799999994</v>
      </c>
      <c r="AO334" s="43">
        <v>90131.303799999994</v>
      </c>
      <c r="AP334" s="43">
        <v>171664.08121748001</v>
      </c>
      <c r="AQ334" s="5">
        <f t="shared" si="132"/>
        <v>2</v>
      </c>
      <c r="AS334" s="36" t="e">
        <f t="shared" si="137"/>
        <v>#REF!</v>
      </c>
      <c r="AT334" s="36">
        <f t="shared" si="138"/>
        <v>135</v>
      </c>
      <c r="AU334" s="37" t="s">
        <v>72</v>
      </c>
      <c r="AV334" s="36" t="s">
        <v>450</v>
      </c>
      <c r="AW334" s="36"/>
      <c r="AX334" s="45">
        <f t="shared" si="133"/>
        <v>0</v>
      </c>
      <c r="AY334" s="46">
        <v>9013130.3800000008</v>
      </c>
      <c r="AZ334" s="46"/>
      <c r="BA334" s="46"/>
      <c r="BB334" s="46">
        <v>2341252.89</v>
      </c>
      <c r="BC334" s="46"/>
      <c r="BD334" s="46"/>
      <c r="BE334" s="45"/>
      <c r="BF334" s="45">
        <v>0</v>
      </c>
      <c r="BG334" s="46"/>
      <c r="BH334" s="46"/>
      <c r="BI334" s="46">
        <v>5508769.0700000003</v>
      </c>
      <c r="BJ334" s="46"/>
      <c r="BK334" s="46"/>
      <c r="BL334" s="46">
        <v>901313.04</v>
      </c>
      <c r="BM334" s="46">
        <v>90131.3</v>
      </c>
      <c r="BN334" s="46">
        <v>171664.08</v>
      </c>
      <c r="BP334" s="48">
        <f>+AY334-'Приложение 2'!E335</f>
        <v>0</v>
      </c>
    </row>
    <row r="335" spans="1:68" ht="12.75" customHeight="1" x14ac:dyDescent="0.2">
      <c r="A335" s="36">
        <f t="shared" si="134"/>
        <v>322</v>
      </c>
      <c r="B335" s="36">
        <f t="shared" si="135"/>
        <v>136</v>
      </c>
      <c r="C335" s="37" t="s">
        <v>72</v>
      </c>
      <c r="D335" s="36" t="s">
        <v>451</v>
      </c>
      <c r="E335" s="38" t="s">
        <v>86</v>
      </c>
      <c r="F335" s="39" t="s">
        <v>61</v>
      </c>
      <c r="G335" s="39">
        <v>5</v>
      </c>
      <c r="H335" s="39">
        <v>4</v>
      </c>
      <c r="I335" s="38">
        <v>3083.5</v>
      </c>
      <c r="J335" s="38">
        <v>2871.7</v>
      </c>
      <c r="K335" s="38">
        <v>211.8</v>
      </c>
      <c r="L335" s="40">
        <v>133</v>
      </c>
      <c r="M335" s="41">
        <f t="shared" si="129"/>
        <v>10597496.130000001</v>
      </c>
      <c r="N335" s="41"/>
      <c r="O335" s="41">
        <v>0</v>
      </c>
      <c r="P335" s="41">
        <v>0</v>
      </c>
      <c r="Q335" s="41">
        <f t="shared" si="130"/>
        <v>388219.29300000006</v>
      </c>
      <c r="R335" s="41">
        <f t="shared" si="139"/>
        <v>10209276.837000001</v>
      </c>
      <c r="S335" s="41">
        <v>0</v>
      </c>
      <c r="T335" s="38">
        <v>2993.33</v>
      </c>
      <c r="U335" s="38">
        <v>3436.84</v>
      </c>
      <c r="V335" s="39">
        <v>2026</v>
      </c>
      <c r="W335" s="43">
        <v>0</v>
      </c>
      <c r="X335" s="43">
        <f>+(J335*11.55+K335*23.1)*12*0.85</f>
        <v>388219.29300000006</v>
      </c>
      <c r="Y335" s="43" t="e">
        <f>+(J335*11.55+K335*23.1)*12*30+[1]Лист1!$BC$208</f>
        <v>#REF!</v>
      </c>
      <c r="Z335" s="43"/>
      <c r="AA335" s="43">
        <f t="shared" si="131"/>
        <v>10597496.136882441</v>
      </c>
      <c r="AB335" s="43">
        <v>0</v>
      </c>
      <c r="AC335" s="43">
        <v>0</v>
      </c>
      <c r="AD335" s="43">
        <v>3031812.49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6198119.1600000001</v>
      </c>
      <c r="AL335" s="43">
        <v>0</v>
      </c>
      <c r="AM335" s="43">
        <v>0</v>
      </c>
      <c r="AN335" s="43">
        <v>1059749.6140000001</v>
      </c>
      <c r="AO335" s="43">
        <v>105974.9614</v>
      </c>
      <c r="AP335" s="43">
        <v>201839.91148243999</v>
      </c>
      <c r="AQ335" s="5">
        <f t="shared" si="132"/>
        <v>2</v>
      </c>
      <c r="AS335" s="36" t="e">
        <f t="shared" si="137"/>
        <v>#REF!</v>
      </c>
      <c r="AT335" s="36">
        <f t="shared" si="138"/>
        <v>136</v>
      </c>
      <c r="AU335" s="37" t="s">
        <v>72</v>
      </c>
      <c r="AV335" s="36" t="s">
        <v>451</v>
      </c>
      <c r="AW335" s="36"/>
      <c r="AX335" s="45">
        <f t="shared" si="133"/>
        <v>0</v>
      </c>
      <c r="AY335" s="46">
        <v>10597496.130000001</v>
      </c>
      <c r="AZ335" s="46"/>
      <c r="BA335" s="46"/>
      <c r="BB335" s="46">
        <v>3031812.49</v>
      </c>
      <c r="BC335" s="46"/>
      <c r="BD335" s="46"/>
      <c r="BE335" s="45"/>
      <c r="BF335" s="45">
        <v>0</v>
      </c>
      <c r="BG335" s="46"/>
      <c r="BH335" s="46"/>
      <c r="BI335" s="46">
        <v>6198119.1600000001</v>
      </c>
      <c r="BJ335" s="46"/>
      <c r="BK335" s="46"/>
      <c r="BL335" s="46">
        <v>1059749.6100000001</v>
      </c>
      <c r="BM335" s="46">
        <v>105974.96</v>
      </c>
      <c r="BN335" s="46">
        <v>201839.91</v>
      </c>
      <c r="BP335" s="48">
        <f>+AY335-'Приложение 2'!E336</f>
        <v>0</v>
      </c>
    </row>
    <row r="336" spans="1:68" ht="12.75" customHeight="1" x14ac:dyDescent="0.2">
      <c r="A336" s="36">
        <f t="shared" si="134"/>
        <v>323</v>
      </c>
      <c r="B336" s="36">
        <f t="shared" si="135"/>
        <v>137</v>
      </c>
      <c r="C336" s="37" t="s">
        <v>72</v>
      </c>
      <c r="D336" s="36" t="s">
        <v>452</v>
      </c>
      <c r="E336" s="38" t="s">
        <v>92</v>
      </c>
      <c r="F336" s="39" t="s">
        <v>61</v>
      </c>
      <c r="G336" s="39">
        <v>5</v>
      </c>
      <c r="H336" s="39">
        <v>3</v>
      </c>
      <c r="I336" s="38">
        <v>3626.5</v>
      </c>
      <c r="J336" s="38">
        <v>3223.4</v>
      </c>
      <c r="K336" s="38">
        <v>403.1</v>
      </c>
      <c r="L336" s="40">
        <v>332</v>
      </c>
      <c r="M336" s="41">
        <f t="shared" si="129"/>
        <v>12463700.26</v>
      </c>
      <c r="N336" s="41"/>
      <c r="O336" s="41">
        <v>0</v>
      </c>
      <c r="P336" s="41">
        <v>0</v>
      </c>
      <c r="Q336" s="41">
        <f t="shared" si="130"/>
        <v>1275165.696</v>
      </c>
      <c r="R336" s="41">
        <f t="shared" si="139"/>
        <v>11188534.563999999</v>
      </c>
      <c r="S336" s="41">
        <v>0</v>
      </c>
      <c r="T336" s="38">
        <v>2993.33</v>
      </c>
      <c r="U336" s="38">
        <v>3436.84</v>
      </c>
      <c r="V336" s="39">
        <v>2026</v>
      </c>
      <c r="W336" s="43">
        <v>800438.52</v>
      </c>
      <c r="X336" s="43">
        <f>+(J336*11.55+K336*23.1)*12*0.85</f>
        <v>474727.17600000004</v>
      </c>
      <c r="Y336" s="43">
        <f>+(J336*11.55+K336*23.1)*12*30</f>
        <v>16755076.800000001</v>
      </c>
      <c r="Z336" s="43"/>
      <c r="AA336" s="43">
        <f t="shared" si="131"/>
        <v>12463700.25375196</v>
      </c>
      <c r="AB336" s="43">
        <v>0</v>
      </c>
      <c r="AC336" s="43">
        <v>0</v>
      </c>
      <c r="AD336" s="43">
        <v>3565710.39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7289599.2000000002</v>
      </c>
      <c r="AL336" s="43">
        <v>0</v>
      </c>
      <c r="AM336" s="43">
        <v>0</v>
      </c>
      <c r="AN336" s="43">
        <v>1246370.0260000001</v>
      </c>
      <c r="AO336" s="43">
        <v>124637.00260000001</v>
      </c>
      <c r="AP336" s="43">
        <v>237383.63515196001</v>
      </c>
      <c r="AQ336" s="5">
        <f t="shared" si="132"/>
        <v>2</v>
      </c>
      <c r="AS336" s="36" t="e">
        <f t="shared" si="137"/>
        <v>#REF!</v>
      </c>
      <c r="AT336" s="36">
        <f t="shared" si="138"/>
        <v>137</v>
      </c>
      <c r="AU336" s="37" t="s">
        <v>72</v>
      </c>
      <c r="AV336" s="36" t="s">
        <v>452</v>
      </c>
      <c r="AW336" s="36"/>
      <c r="AX336" s="45">
        <f t="shared" si="133"/>
        <v>0</v>
      </c>
      <c r="AY336" s="46">
        <v>12463700.26</v>
      </c>
      <c r="AZ336" s="46"/>
      <c r="BA336" s="46"/>
      <c r="BB336" s="46">
        <v>3565710.39</v>
      </c>
      <c r="BC336" s="46"/>
      <c r="BD336" s="46"/>
      <c r="BE336" s="45"/>
      <c r="BF336" s="45">
        <v>0</v>
      </c>
      <c r="BG336" s="46"/>
      <c r="BH336" s="46"/>
      <c r="BI336" s="46">
        <v>7289599.2000000002</v>
      </c>
      <c r="BJ336" s="46"/>
      <c r="BK336" s="46"/>
      <c r="BL336" s="46">
        <v>1246370.03</v>
      </c>
      <c r="BM336" s="46">
        <v>124637</v>
      </c>
      <c r="BN336" s="46">
        <v>237383.64</v>
      </c>
      <c r="BP336" s="48">
        <f>+AY336-'Приложение 2'!E337</f>
        <v>0</v>
      </c>
    </row>
    <row r="337" spans="1:68" ht="12.75" customHeight="1" x14ac:dyDescent="0.2">
      <c r="A337" s="36">
        <f t="shared" si="134"/>
        <v>324</v>
      </c>
      <c r="B337" s="36">
        <f t="shared" si="135"/>
        <v>138</v>
      </c>
      <c r="C337" s="37" t="s">
        <v>72</v>
      </c>
      <c r="D337" s="36" t="s">
        <v>453</v>
      </c>
      <c r="E337" s="38" t="s">
        <v>77</v>
      </c>
      <c r="F337" s="39" t="s">
        <v>61</v>
      </c>
      <c r="G337" s="39">
        <v>9</v>
      </c>
      <c r="H337" s="39">
        <v>1</v>
      </c>
      <c r="I337" s="38">
        <v>2677.3</v>
      </c>
      <c r="J337" s="38">
        <v>2677.3</v>
      </c>
      <c r="K337" s="38">
        <v>0</v>
      </c>
      <c r="L337" s="40">
        <v>97</v>
      </c>
      <c r="M337" s="41">
        <f t="shared" si="129"/>
        <v>11593940.550000001</v>
      </c>
      <c r="N337" s="41"/>
      <c r="O337" s="41">
        <v>0</v>
      </c>
      <c r="P337" s="41">
        <v>0</v>
      </c>
      <c r="Q337" s="41">
        <f t="shared" si="130"/>
        <v>518674.40100000001</v>
      </c>
      <c r="R337" s="41">
        <f t="shared" si="139"/>
        <v>11075266.149</v>
      </c>
      <c r="S337" s="41">
        <v>0</v>
      </c>
      <c r="T337" s="38">
        <v>3766.72</v>
      </c>
      <c r="U337" s="38">
        <v>4330.46</v>
      </c>
      <c r="V337" s="39">
        <v>2026</v>
      </c>
      <c r="W337" s="43">
        <v>99489.54</v>
      </c>
      <c r="X337" s="43">
        <f>+(J337*15.35+K337*26.02)*12*0.85</f>
        <v>419184.86100000003</v>
      </c>
      <c r="Y337" s="43">
        <f>+(J337*15.35+K337*26.02)*12*30</f>
        <v>14794759.800000001</v>
      </c>
      <c r="Z337" s="43"/>
      <c r="AA337" s="43">
        <f t="shared" si="131"/>
        <v>11593940.54321946</v>
      </c>
      <c r="AB337" s="43">
        <v>0</v>
      </c>
      <c r="AC337" s="43">
        <v>0</v>
      </c>
      <c r="AD337" s="43">
        <v>0</v>
      </c>
      <c r="AE337" s="43">
        <v>1440789.38</v>
      </c>
      <c r="AF337" s="43">
        <v>0</v>
      </c>
      <c r="AG337" s="43">
        <v>0</v>
      </c>
      <c r="AH337" s="43">
        <v>0</v>
      </c>
      <c r="AI337" s="43">
        <v>0</v>
      </c>
      <c r="AJ337" s="43">
        <v>3338958.94</v>
      </c>
      <c r="AK337" s="43">
        <v>5304880.0199999996</v>
      </c>
      <c r="AL337" s="43">
        <v>0</v>
      </c>
      <c r="AM337" s="43">
        <v>0</v>
      </c>
      <c r="AN337" s="43">
        <v>1172842.4006000001</v>
      </c>
      <c r="AO337" s="43">
        <v>115939.40549999999</v>
      </c>
      <c r="AP337" s="43">
        <v>220530.39711945999</v>
      </c>
      <c r="AQ337" s="5">
        <f t="shared" si="132"/>
        <v>3</v>
      </c>
      <c r="AS337" s="36" t="e">
        <f t="shared" si="137"/>
        <v>#REF!</v>
      </c>
      <c r="AT337" s="36">
        <f t="shared" si="138"/>
        <v>138</v>
      </c>
      <c r="AU337" s="37" t="s">
        <v>72</v>
      </c>
      <c r="AV337" s="36" t="s">
        <v>453</v>
      </c>
      <c r="AW337" s="36"/>
      <c r="AX337" s="45">
        <f t="shared" si="133"/>
        <v>0</v>
      </c>
      <c r="AY337" s="46">
        <v>11593940.550000001</v>
      </c>
      <c r="AZ337" s="46"/>
      <c r="BA337" s="46"/>
      <c r="BB337" s="46"/>
      <c r="BC337" s="46">
        <v>1440789.38</v>
      </c>
      <c r="BD337" s="46"/>
      <c r="BE337" s="45"/>
      <c r="BF337" s="45">
        <v>0</v>
      </c>
      <c r="BG337" s="46"/>
      <c r="BH337" s="46">
        <v>3338958.94</v>
      </c>
      <c r="BI337" s="46">
        <v>5304880.0199999996</v>
      </c>
      <c r="BJ337" s="46"/>
      <c r="BK337" s="46"/>
      <c r="BL337" s="46">
        <v>1172842.3999999999</v>
      </c>
      <c r="BM337" s="46">
        <v>115939.41</v>
      </c>
      <c r="BN337" s="46">
        <v>220530.4</v>
      </c>
      <c r="BP337" s="48">
        <f>+AY337-'Приложение 2'!E338</f>
        <v>0</v>
      </c>
    </row>
    <row r="338" spans="1:68" ht="12.75" customHeight="1" x14ac:dyDescent="0.2">
      <c r="A338" s="36">
        <f t="shared" si="134"/>
        <v>325</v>
      </c>
      <c r="B338" s="36">
        <f t="shared" si="135"/>
        <v>139</v>
      </c>
      <c r="C338" s="37" t="s">
        <v>72</v>
      </c>
      <c r="D338" s="36" t="s">
        <v>454</v>
      </c>
      <c r="E338" s="38" t="s">
        <v>77</v>
      </c>
      <c r="F338" s="39" t="s">
        <v>61</v>
      </c>
      <c r="G338" s="39">
        <v>9</v>
      </c>
      <c r="H338" s="39">
        <v>1</v>
      </c>
      <c r="I338" s="38">
        <v>2674.6</v>
      </c>
      <c r="J338" s="38">
        <v>2674.6</v>
      </c>
      <c r="K338" s="38">
        <v>0</v>
      </c>
      <c r="L338" s="40">
        <v>93</v>
      </c>
      <c r="M338" s="41">
        <f t="shared" si="129"/>
        <v>11296253.34</v>
      </c>
      <c r="N338" s="41"/>
      <c r="O338" s="41">
        <v>0</v>
      </c>
      <c r="P338" s="41">
        <v>0</v>
      </c>
      <c r="Q338" s="41">
        <f t="shared" si="130"/>
        <v>2271790.1720000003</v>
      </c>
      <c r="R338" s="41">
        <f t="shared" si="139"/>
        <v>9024463.1679999996</v>
      </c>
      <c r="S338" s="41">
        <v>0</v>
      </c>
      <c r="T338" s="38">
        <v>3659.73</v>
      </c>
      <c r="U338" s="38">
        <v>4223.53</v>
      </c>
      <c r="V338" s="39">
        <v>2026</v>
      </c>
      <c r="W338" s="43">
        <v>1853028.05</v>
      </c>
      <c r="X338" s="43">
        <f>+(J338*15.35+K338*26.02)*12*0.85</f>
        <v>418762.12199999997</v>
      </c>
      <c r="Y338" s="43">
        <f>+(J338*15.35+K338*26.02)*12*30</f>
        <v>14779839.6</v>
      </c>
      <c r="Z338" s="43"/>
      <c r="AA338" s="43">
        <f t="shared" si="131"/>
        <v>11296253.347040398</v>
      </c>
      <c r="AB338" s="43">
        <v>0</v>
      </c>
      <c r="AC338" s="43">
        <v>3049441.08</v>
      </c>
      <c r="AD338" s="43">
        <v>0</v>
      </c>
      <c r="AE338" s="43">
        <v>1439336.38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5299530.17</v>
      </c>
      <c r="AL338" s="43">
        <v>0</v>
      </c>
      <c r="AM338" s="43">
        <v>0</v>
      </c>
      <c r="AN338" s="43">
        <v>1180932.7205999999</v>
      </c>
      <c r="AO338" s="43">
        <v>112962.5334</v>
      </c>
      <c r="AP338" s="43">
        <v>214050.46304040001</v>
      </c>
      <c r="AQ338" s="5">
        <f t="shared" si="132"/>
        <v>3</v>
      </c>
      <c r="AS338" s="36" t="e">
        <f t="shared" si="137"/>
        <v>#REF!</v>
      </c>
      <c r="AT338" s="36">
        <f t="shared" si="138"/>
        <v>139</v>
      </c>
      <c r="AU338" s="37" t="s">
        <v>72</v>
      </c>
      <c r="AV338" s="36" t="s">
        <v>454</v>
      </c>
      <c r="AW338" s="36"/>
      <c r="AX338" s="45">
        <f t="shared" si="133"/>
        <v>0</v>
      </c>
      <c r="AY338" s="46">
        <v>11296253.34</v>
      </c>
      <c r="AZ338" s="46"/>
      <c r="BA338" s="46">
        <v>3049441.08</v>
      </c>
      <c r="BB338" s="46"/>
      <c r="BC338" s="46">
        <v>1439336.38</v>
      </c>
      <c r="BD338" s="46"/>
      <c r="BE338" s="45"/>
      <c r="BF338" s="45">
        <v>0</v>
      </c>
      <c r="BG338" s="46"/>
      <c r="BH338" s="46"/>
      <c r="BI338" s="46">
        <v>5299530.17</v>
      </c>
      <c r="BJ338" s="46"/>
      <c r="BK338" s="46"/>
      <c r="BL338" s="46">
        <v>1180932.72</v>
      </c>
      <c r="BM338" s="46">
        <v>112962.53</v>
      </c>
      <c r="BN338" s="46">
        <v>214050.46</v>
      </c>
      <c r="BP338" s="48">
        <f>+AY338-'Приложение 2'!E339</f>
        <v>0</v>
      </c>
    </row>
    <row r="339" spans="1:68" ht="12.75" customHeight="1" x14ac:dyDescent="0.2">
      <c r="A339" s="36">
        <f t="shared" si="134"/>
        <v>326</v>
      </c>
      <c r="B339" s="36">
        <f t="shared" si="135"/>
        <v>140</v>
      </c>
      <c r="C339" s="37" t="s">
        <v>72</v>
      </c>
      <c r="D339" s="36" t="s">
        <v>455</v>
      </c>
      <c r="E339" s="38" t="s">
        <v>77</v>
      </c>
      <c r="F339" s="39" t="s">
        <v>61</v>
      </c>
      <c r="G339" s="39">
        <v>9</v>
      </c>
      <c r="H339" s="39">
        <v>1</v>
      </c>
      <c r="I339" s="38">
        <v>2676.6</v>
      </c>
      <c r="J339" s="38">
        <v>2676.6</v>
      </c>
      <c r="K339" s="38">
        <v>0</v>
      </c>
      <c r="L339" s="40">
        <v>109</v>
      </c>
      <c r="M339" s="41">
        <f t="shared" si="129"/>
        <v>8677269.5399999991</v>
      </c>
      <c r="N339" s="41"/>
      <c r="O339" s="41">
        <v>0</v>
      </c>
      <c r="P339" s="41">
        <v>0</v>
      </c>
      <c r="Q339" s="41">
        <f t="shared" si="130"/>
        <v>935065.22200000007</v>
      </c>
      <c r="R339" s="41">
        <f t="shared" si="139"/>
        <v>7742204.317999999</v>
      </c>
      <c r="S339" s="41">
        <v>0</v>
      </c>
      <c r="T339" s="38">
        <v>2823.55</v>
      </c>
      <c r="U339" s="38">
        <v>3241.9</v>
      </c>
      <c r="V339" s="39">
        <v>2026</v>
      </c>
      <c r="W339" s="43">
        <v>515989.96</v>
      </c>
      <c r="X339" s="43">
        <f>+(J339*15.35+K339*26.02)*12*0.85</f>
        <v>419075.26199999999</v>
      </c>
      <c r="Y339" s="43">
        <f>+(J339*15.35+K339*26.02)*12*30</f>
        <v>14790891.6</v>
      </c>
      <c r="Z339" s="43"/>
      <c r="AA339" s="43">
        <f t="shared" si="131"/>
        <v>8677269.5350588392</v>
      </c>
      <c r="AB339" s="43">
        <v>0</v>
      </c>
      <c r="AC339" s="43">
        <v>0</v>
      </c>
      <c r="AD339" s="43">
        <v>2254009.59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5303493.0199999996</v>
      </c>
      <c r="AL339" s="43">
        <v>0</v>
      </c>
      <c r="AM339" s="43">
        <v>0</v>
      </c>
      <c r="AN339" s="43">
        <v>867726.95400000003</v>
      </c>
      <c r="AO339" s="43">
        <v>86772.695399999997</v>
      </c>
      <c r="AP339" s="43">
        <v>165267.27565883999</v>
      </c>
      <c r="AQ339" s="5">
        <f t="shared" si="132"/>
        <v>2</v>
      </c>
      <c r="AS339" s="36" t="e">
        <f t="shared" si="137"/>
        <v>#REF!</v>
      </c>
      <c r="AT339" s="36">
        <f t="shared" si="138"/>
        <v>140</v>
      </c>
      <c r="AU339" s="37" t="s">
        <v>72</v>
      </c>
      <c r="AV339" s="36" t="s">
        <v>455</v>
      </c>
      <c r="AW339" s="36"/>
      <c r="AX339" s="45">
        <f t="shared" si="133"/>
        <v>0</v>
      </c>
      <c r="AY339" s="46">
        <v>8677269.5399999991</v>
      </c>
      <c r="AZ339" s="46"/>
      <c r="BA339" s="46"/>
      <c r="BB339" s="46">
        <v>2254009.59</v>
      </c>
      <c r="BC339" s="46"/>
      <c r="BD339" s="46"/>
      <c r="BE339" s="45"/>
      <c r="BF339" s="45">
        <v>0</v>
      </c>
      <c r="BG339" s="46"/>
      <c r="BH339" s="46"/>
      <c r="BI339" s="46">
        <v>5303493.0199999996</v>
      </c>
      <c r="BJ339" s="46"/>
      <c r="BK339" s="46"/>
      <c r="BL339" s="46">
        <v>867726.95</v>
      </c>
      <c r="BM339" s="46">
        <v>86772.7</v>
      </c>
      <c r="BN339" s="46">
        <v>165267.28</v>
      </c>
      <c r="BP339" s="48">
        <f>+AY339-'Приложение 2'!E340</f>
        <v>0</v>
      </c>
    </row>
    <row r="340" spans="1:68" ht="12.75" customHeight="1" x14ac:dyDescent="0.2">
      <c r="A340" s="36">
        <f t="shared" si="134"/>
        <v>327</v>
      </c>
      <c r="B340" s="36">
        <f t="shared" si="135"/>
        <v>141</v>
      </c>
      <c r="C340" s="37" t="s">
        <v>72</v>
      </c>
      <c r="D340" s="36" t="s">
        <v>456</v>
      </c>
      <c r="E340" s="38" t="s">
        <v>60</v>
      </c>
      <c r="F340" s="39" t="s">
        <v>61</v>
      </c>
      <c r="G340" s="39">
        <v>5</v>
      </c>
      <c r="H340" s="39">
        <v>4</v>
      </c>
      <c r="I340" s="38">
        <v>3817.4</v>
      </c>
      <c r="J340" s="38">
        <v>3700.2</v>
      </c>
      <c r="K340" s="38">
        <v>117.2</v>
      </c>
      <c r="L340" s="40">
        <v>192</v>
      </c>
      <c r="M340" s="41">
        <f t="shared" si="129"/>
        <v>8810253.8100000005</v>
      </c>
      <c r="N340" s="41"/>
      <c r="O340" s="41">
        <v>639680.43000000005</v>
      </c>
      <c r="P340" s="41">
        <v>0</v>
      </c>
      <c r="Q340" s="41">
        <f t="shared" si="130"/>
        <v>463535.22599999991</v>
      </c>
      <c r="R340" s="41">
        <f t="shared" si="139"/>
        <v>7707038.154000001</v>
      </c>
      <c r="S340" s="41">
        <v>0</v>
      </c>
      <c r="T340" s="38">
        <v>2010.09</v>
      </c>
      <c r="U340" s="38">
        <v>2307.92</v>
      </c>
      <c r="V340" s="39">
        <v>2026</v>
      </c>
      <c r="W340" s="43">
        <v>0</v>
      </c>
      <c r="X340" s="43">
        <f>+(J340*11.55+K340*23.1)*12*0.85</f>
        <v>463535.22599999991</v>
      </c>
      <c r="Y340" s="43" t="e">
        <f>+(J340*11.55+K340*23.1)*12*30+[1]Лист1!$BC$215</f>
        <v>#REF!</v>
      </c>
      <c r="Z340" s="43"/>
      <c r="AA340" s="43">
        <f t="shared" si="131"/>
        <v>8810253.8131652605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7673325.7999999998</v>
      </c>
      <c r="AL340" s="43">
        <v>0</v>
      </c>
      <c r="AM340" s="43">
        <v>0</v>
      </c>
      <c r="AN340" s="43">
        <v>881025.38100000005</v>
      </c>
      <c r="AO340" s="43">
        <v>88102.538100000005</v>
      </c>
      <c r="AP340" s="43">
        <v>167800.09406526</v>
      </c>
      <c r="AQ340" s="5">
        <f t="shared" si="132"/>
        <v>1</v>
      </c>
      <c r="AS340" s="36" t="e">
        <f t="shared" si="137"/>
        <v>#REF!</v>
      </c>
      <c r="AT340" s="36">
        <f t="shared" si="138"/>
        <v>141</v>
      </c>
      <c r="AU340" s="37" t="s">
        <v>72</v>
      </c>
      <c r="AV340" s="36" t="s">
        <v>456</v>
      </c>
      <c r="AW340" s="36"/>
      <c r="AX340" s="45">
        <f t="shared" si="133"/>
        <v>0</v>
      </c>
      <c r="AY340" s="46">
        <v>8810253.8100000005</v>
      </c>
      <c r="AZ340" s="46"/>
      <c r="BA340" s="46"/>
      <c r="BB340" s="46"/>
      <c r="BC340" s="46"/>
      <c r="BD340" s="46"/>
      <c r="BE340" s="45"/>
      <c r="BF340" s="45">
        <v>0</v>
      </c>
      <c r="BG340" s="46"/>
      <c r="BH340" s="46"/>
      <c r="BI340" s="46">
        <v>7673325.7999999998</v>
      </c>
      <c r="BJ340" s="46"/>
      <c r="BK340" s="46"/>
      <c r="BL340" s="46">
        <v>881025.38</v>
      </c>
      <c r="BM340" s="46">
        <v>88102.54</v>
      </c>
      <c r="BN340" s="46">
        <v>167800.09</v>
      </c>
      <c r="BP340" s="48">
        <f>+AY340-'Приложение 2'!E341</f>
        <v>0</v>
      </c>
    </row>
    <row r="341" spans="1:68" ht="12.75" customHeight="1" x14ac:dyDescent="0.2">
      <c r="A341" s="36">
        <f t="shared" si="134"/>
        <v>328</v>
      </c>
      <c r="B341" s="36">
        <f t="shared" si="135"/>
        <v>142</v>
      </c>
      <c r="C341" s="37" t="s">
        <v>72</v>
      </c>
      <c r="D341" s="36" t="s">
        <v>457</v>
      </c>
      <c r="E341" s="38" t="s">
        <v>96</v>
      </c>
      <c r="F341" s="39" t="s">
        <v>61</v>
      </c>
      <c r="G341" s="39">
        <v>5</v>
      </c>
      <c r="H341" s="39">
        <v>3</v>
      </c>
      <c r="I341" s="38">
        <v>4310.3</v>
      </c>
      <c r="J341" s="38">
        <v>4069.9</v>
      </c>
      <c r="K341" s="38">
        <v>240.4</v>
      </c>
      <c r="L341" s="40">
        <v>191</v>
      </c>
      <c r="M341" s="41">
        <f t="shared" si="129"/>
        <v>99520559.799999982</v>
      </c>
      <c r="N341" s="41"/>
      <c r="O341" s="41">
        <v>9621245.9000000004</v>
      </c>
      <c r="P341" s="41">
        <v>0</v>
      </c>
      <c r="Q341" s="41">
        <f t="shared" si="130"/>
        <v>2780190.2869999995</v>
      </c>
      <c r="R341" s="41">
        <f>IF(Y341&gt;0, Y341, 0)</f>
        <v>18921810.600000001</v>
      </c>
      <c r="S341" s="41">
        <f>IF(Y341&gt;0, AY341-O341-P341-Q341-R341, 0)</f>
        <v>68197313.012999982</v>
      </c>
      <c r="T341" s="38">
        <v>20203.39</v>
      </c>
      <c r="U341" s="38">
        <v>23089.01</v>
      </c>
      <c r="V341" s="39">
        <v>2026</v>
      </c>
      <c r="W341" s="43">
        <v>2244072.3199999998</v>
      </c>
      <c r="X341" s="43">
        <f>+(J341*11.55+K341*23.1)*12*0.85</f>
        <v>536117.96699999995</v>
      </c>
      <c r="Y341" s="43">
        <f>+(J341*11.55+K341*23.1)*12*30</f>
        <v>18921810.600000001</v>
      </c>
      <c r="Z341" s="43"/>
      <c r="AA341" s="43">
        <f t="shared" si="131"/>
        <v>99520559.798278391</v>
      </c>
      <c r="AB341" s="43">
        <v>14405643.619999999</v>
      </c>
      <c r="AC341" s="43">
        <v>6939666.7699999996</v>
      </c>
      <c r="AD341" s="43">
        <v>0</v>
      </c>
      <c r="AE341" s="43">
        <v>4099182.85</v>
      </c>
      <c r="AF341" s="43">
        <v>0</v>
      </c>
      <c r="AG341" s="43">
        <v>0</v>
      </c>
      <c r="AH341" s="43">
        <v>0</v>
      </c>
      <c r="AI341" s="43">
        <v>0</v>
      </c>
      <c r="AJ341" s="43">
        <v>20811176.239999998</v>
      </c>
      <c r="AK341" s="43">
        <v>8664100.2200000007</v>
      </c>
      <c r="AL341" s="43">
        <v>21274970.030000001</v>
      </c>
      <c r="AM341" s="43">
        <v>10887938</v>
      </c>
      <c r="AN341" s="43">
        <v>9538354.6801999994</v>
      </c>
      <c r="AO341" s="43">
        <v>995205.59809999994</v>
      </c>
      <c r="AP341" s="43">
        <v>1904321.7899783801</v>
      </c>
      <c r="AQ341" s="5">
        <f t="shared" si="132"/>
        <v>7</v>
      </c>
      <c r="AS341" s="36" t="e">
        <f t="shared" si="137"/>
        <v>#REF!</v>
      </c>
      <c r="AT341" s="36">
        <f t="shared" si="138"/>
        <v>142</v>
      </c>
      <c r="AU341" s="37" t="s">
        <v>72</v>
      </c>
      <c r="AV341" s="36" t="s">
        <v>457</v>
      </c>
      <c r="AW341" s="36"/>
      <c r="AX341" s="45">
        <f t="shared" si="133"/>
        <v>0</v>
      </c>
      <c r="AY341" s="46">
        <v>99520559.799999997</v>
      </c>
      <c r="AZ341" s="46">
        <v>14405643.619999999</v>
      </c>
      <c r="BA341" s="46">
        <v>6939666.7699999996</v>
      </c>
      <c r="BB341" s="46"/>
      <c r="BC341" s="46">
        <v>4099182.85</v>
      </c>
      <c r="BD341" s="46"/>
      <c r="BE341" s="45"/>
      <c r="BF341" s="45">
        <v>0</v>
      </c>
      <c r="BG341" s="46"/>
      <c r="BH341" s="46">
        <v>20811176.239999998</v>
      </c>
      <c r="BI341" s="46">
        <v>8664100.2200000007</v>
      </c>
      <c r="BJ341" s="46">
        <v>21274970.030000001</v>
      </c>
      <c r="BK341" s="46">
        <v>10887938</v>
      </c>
      <c r="BL341" s="46">
        <v>9538354.6799999997</v>
      </c>
      <c r="BM341" s="46">
        <v>995205.6</v>
      </c>
      <c r="BN341" s="46">
        <v>1904321.79</v>
      </c>
      <c r="BP341" s="48">
        <f>+AY341-'Приложение 2'!E342</f>
        <v>0</v>
      </c>
    </row>
    <row r="342" spans="1:68" ht="12.75" customHeight="1" x14ac:dyDescent="0.2">
      <c r="A342" s="36">
        <f t="shared" si="134"/>
        <v>329</v>
      </c>
      <c r="B342" s="36">
        <f t="shared" si="135"/>
        <v>143</v>
      </c>
      <c r="C342" s="37" t="s">
        <v>72</v>
      </c>
      <c r="D342" s="36" t="s">
        <v>458</v>
      </c>
      <c r="E342" s="38" t="s">
        <v>81</v>
      </c>
      <c r="F342" s="39" t="s">
        <v>61</v>
      </c>
      <c r="G342" s="39">
        <v>5</v>
      </c>
      <c r="H342" s="39">
        <v>3</v>
      </c>
      <c r="I342" s="38">
        <v>4381.7</v>
      </c>
      <c r="J342" s="38">
        <v>4226.1000000000004</v>
      </c>
      <c r="K342" s="38">
        <v>155.599999999999</v>
      </c>
      <c r="L342" s="40">
        <v>188</v>
      </c>
      <c r="M342" s="41">
        <f t="shared" si="129"/>
        <v>10112613.07</v>
      </c>
      <c r="N342" s="41"/>
      <c r="O342" s="41">
        <v>0</v>
      </c>
      <c r="P342" s="41">
        <v>0</v>
      </c>
      <c r="Q342" s="41">
        <f t="shared" si="130"/>
        <v>534539.31299999985</v>
      </c>
      <c r="R342" s="41">
        <f>+AY342-O342-Q342</f>
        <v>9578073.7570000011</v>
      </c>
      <c r="S342" s="41">
        <v>0</v>
      </c>
      <c r="T342" s="38">
        <v>2010.09</v>
      </c>
      <c r="U342" s="38">
        <v>2307.92</v>
      </c>
      <c r="V342" s="39">
        <v>2026</v>
      </c>
      <c r="W342" s="43">
        <v>0</v>
      </c>
      <c r="X342" s="43">
        <f>+(J342*11.55+K342*23.1)*12*0.85</f>
        <v>534539.31299999985</v>
      </c>
      <c r="Y342" s="43" t="e">
        <f>+(J342*11.55+K342*23.1)*12*30+[1]Лист1!$BC$216</f>
        <v>#REF!</v>
      </c>
      <c r="Z342" s="43"/>
      <c r="AA342" s="43">
        <f t="shared" si="131"/>
        <v>10112613.06494076</v>
      </c>
      <c r="AB342" s="43">
        <v>0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8807620.8000000007</v>
      </c>
      <c r="AL342" s="43">
        <v>0</v>
      </c>
      <c r="AM342" s="43">
        <v>0</v>
      </c>
      <c r="AN342" s="43">
        <v>1011261.306</v>
      </c>
      <c r="AO342" s="43">
        <v>101126.1306</v>
      </c>
      <c r="AP342" s="43">
        <v>192604.82834076</v>
      </c>
      <c r="AQ342" s="5">
        <f t="shared" si="132"/>
        <v>1</v>
      </c>
      <c r="AS342" s="36" t="e">
        <f t="shared" si="137"/>
        <v>#REF!</v>
      </c>
      <c r="AT342" s="36">
        <f t="shared" si="138"/>
        <v>143</v>
      </c>
      <c r="AU342" s="37" t="s">
        <v>72</v>
      </c>
      <c r="AV342" s="36" t="s">
        <v>458</v>
      </c>
      <c r="AW342" s="36"/>
      <c r="AX342" s="45">
        <f t="shared" si="133"/>
        <v>0</v>
      </c>
      <c r="AY342" s="46">
        <v>10112613.07</v>
      </c>
      <c r="AZ342" s="46"/>
      <c r="BA342" s="46"/>
      <c r="BB342" s="46"/>
      <c r="BC342" s="46"/>
      <c r="BD342" s="46"/>
      <c r="BE342" s="45"/>
      <c r="BF342" s="45">
        <v>0</v>
      </c>
      <c r="BG342" s="46"/>
      <c r="BH342" s="46"/>
      <c r="BI342" s="46">
        <v>8807620.8000000007</v>
      </c>
      <c r="BJ342" s="46"/>
      <c r="BK342" s="46"/>
      <c r="BL342" s="46">
        <v>1011261.31</v>
      </c>
      <c r="BM342" s="46">
        <v>101126.13</v>
      </c>
      <c r="BN342" s="46">
        <v>192604.83</v>
      </c>
      <c r="BP342" s="48">
        <f>+AY342-'Приложение 2'!E343</f>
        <v>0</v>
      </c>
    </row>
    <row r="343" spans="1:68" ht="12.75" customHeight="1" x14ac:dyDescent="0.2">
      <c r="A343" s="36">
        <f t="shared" si="134"/>
        <v>330</v>
      </c>
      <c r="B343" s="36">
        <f t="shared" si="135"/>
        <v>144</v>
      </c>
      <c r="C343" s="37" t="s">
        <v>72</v>
      </c>
      <c r="D343" s="36" t="s">
        <v>459</v>
      </c>
      <c r="E343" s="38" t="s">
        <v>79</v>
      </c>
      <c r="F343" s="39" t="s">
        <v>61</v>
      </c>
      <c r="G343" s="39">
        <v>9</v>
      </c>
      <c r="H343" s="39">
        <v>2</v>
      </c>
      <c r="I343" s="38">
        <v>5582</v>
      </c>
      <c r="J343" s="38">
        <v>5551</v>
      </c>
      <c r="K343" s="38">
        <v>31</v>
      </c>
      <c r="L343" s="40">
        <v>215</v>
      </c>
      <c r="M343" s="41" t="e">
        <f t="shared" si="129"/>
        <v>#REF!</v>
      </c>
      <c r="N343" s="41"/>
      <c r="O343" s="41">
        <v>906002.44</v>
      </c>
      <c r="P343" s="41">
        <v>0</v>
      </c>
      <c r="Q343" s="41">
        <f t="shared" si="130"/>
        <v>877347.59399999992</v>
      </c>
      <c r="R343" s="41" t="e">
        <f t="shared" ref="R343:R348" si="140">IF(Y343&gt;0, Y343, 0)</f>
        <v>#REF!</v>
      </c>
      <c r="S343" s="41" t="e">
        <f t="shared" ref="S343:S348" si="141">IF(Y343&gt;0, AY343-O343-P343-Q343-R343, 0)</f>
        <v>#REF!</v>
      </c>
      <c r="T343" s="38">
        <v>1981.43</v>
      </c>
      <c r="U343" s="38">
        <v>2275.0100000000002</v>
      </c>
      <c r="V343" s="39">
        <v>2026</v>
      </c>
      <c r="W343" s="43">
        <v>0</v>
      </c>
      <c r="X343" s="43">
        <f>+(J343*15.35+K343*26.02)*12*0.85</f>
        <v>877347.59399999992</v>
      </c>
      <c r="Y343" s="43" t="e">
        <f>+(J343*15.35+K343*26.02)*12*30+[1]Лист1!$BC$217</f>
        <v>#REF!</v>
      </c>
      <c r="Z343" s="43"/>
      <c r="AA343" s="43">
        <f t="shared" si="131"/>
        <v>12699105.81964772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11060337.01</v>
      </c>
      <c r="AL343" s="43">
        <v>0</v>
      </c>
      <c r="AM343" s="43">
        <v>0</v>
      </c>
      <c r="AN343" s="43">
        <v>1269910.5819999999</v>
      </c>
      <c r="AO343" s="43">
        <v>126991.0582</v>
      </c>
      <c r="AP343" s="43">
        <v>241867.16944771999</v>
      </c>
      <c r="AQ343" s="5">
        <f t="shared" si="132"/>
        <v>1</v>
      </c>
      <c r="AS343" s="36" t="e">
        <f t="shared" si="137"/>
        <v>#REF!</v>
      </c>
      <c r="AT343" s="36">
        <f t="shared" si="138"/>
        <v>144</v>
      </c>
      <c r="AU343" s="37" t="s">
        <v>72</v>
      </c>
      <c r="AV343" s="36" t="s">
        <v>459</v>
      </c>
      <c r="AW343" s="36"/>
      <c r="AX343" s="45" t="e">
        <f t="shared" si="133"/>
        <v>#REF!</v>
      </c>
      <c r="AY343" s="46">
        <v>12699105.82</v>
      </c>
      <c r="AZ343" s="46"/>
      <c r="BA343" s="46"/>
      <c r="BB343" s="46"/>
      <c r="BC343" s="46"/>
      <c r="BD343" s="46"/>
      <c r="BE343" s="45"/>
      <c r="BF343" s="45">
        <v>0</v>
      </c>
      <c r="BG343" s="46"/>
      <c r="BH343" s="46"/>
      <c r="BI343" s="46">
        <v>11060337.01</v>
      </c>
      <c r="BJ343" s="46"/>
      <c r="BK343" s="46"/>
      <c r="BL343" s="46">
        <v>1269910.58</v>
      </c>
      <c r="BM343" s="46">
        <v>126991.06</v>
      </c>
      <c r="BN343" s="46">
        <v>241867.17</v>
      </c>
      <c r="BP343" s="48">
        <f>+AY343-'Приложение 2'!E344</f>
        <v>0</v>
      </c>
    </row>
    <row r="344" spans="1:68" ht="12.75" customHeight="1" x14ac:dyDescent="0.2">
      <c r="A344" s="36">
        <f t="shared" si="134"/>
        <v>331</v>
      </c>
      <c r="B344" s="36">
        <f t="shared" si="135"/>
        <v>145</v>
      </c>
      <c r="C344" s="37" t="s">
        <v>72</v>
      </c>
      <c r="D344" s="36" t="s">
        <v>460</v>
      </c>
      <c r="E344" s="38" t="s">
        <v>79</v>
      </c>
      <c r="F344" s="39" t="s">
        <v>61</v>
      </c>
      <c r="G344" s="39">
        <v>2</v>
      </c>
      <c r="H344" s="39">
        <v>8</v>
      </c>
      <c r="I344" s="38">
        <v>961.6</v>
      </c>
      <c r="J344" s="38">
        <v>961.6</v>
      </c>
      <c r="K344" s="38">
        <v>0</v>
      </c>
      <c r="L344" s="40">
        <v>42</v>
      </c>
      <c r="M344" s="41" t="e">
        <f t="shared" si="129"/>
        <v>#REF!</v>
      </c>
      <c r="N344" s="41"/>
      <c r="O344" s="41">
        <v>715445.94</v>
      </c>
      <c r="P344" s="41">
        <v>0</v>
      </c>
      <c r="Q344" s="41">
        <f t="shared" si="130"/>
        <v>113286.09600000001</v>
      </c>
      <c r="R344" s="41" t="e">
        <f t="shared" si="140"/>
        <v>#REF!</v>
      </c>
      <c r="S344" s="41" t="e">
        <f t="shared" si="141"/>
        <v>#REF!</v>
      </c>
      <c r="T344" s="38">
        <v>12413.51</v>
      </c>
      <c r="U344" s="38">
        <v>14159.21</v>
      </c>
      <c r="V344" s="39">
        <v>2026</v>
      </c>
      <c r="W344" s="43">
        <v>0</v>
      </c>
      <c r="X344" s="43">
        <f>+(J344*11.55+K344*23.1)*12*0.85</f>
        <v>113286.09600000001</v>
      </c>
      <c r="Y344" s="43" t="e">
        <f>+(J344*11.55+K344*23.1)*12*30+[1]Лист1!$BC$219</f>
        <v>#REF!</v>
      </c>
      <c r="Z344" s="43"/>
      <c r="AA344" s="43">
        <f t="shared" si="131"/>
        <v>13615496.345029842</v>
      </c>
      <c r="AB344" s="43">
        <v>4336668.2</v>
      </c>
      <c r="AC344" s="43">
        <v>2259399.27</v>
      </c>
      <c r="AD344" s="43">
        <v>934911.71</v>
      </c>
      <c r="AE344" s="43">
        <v>485818.11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3920037.96</v>
      </c>
      <c r="AL344" s="43">
        <v>0</v>
      </c>
      <c r="AM344" s="43">
        <v>0</v>
      </c>
      <c r="AN344" s="43">
        <v>1281471.7209999999</v>
      </c>
      <c r="AO344" s="43">
        <v>136154.96340000001</v>
      </c>
      <c r="AP344" s="43">
        <v>261034.41062983999</v>
      </c>
      <c r="AQ344" s="5">
        <f t="shared" si="132"/>
        <v>5</v>
      </c>
      <c r="AS344" s="36" t="e">
        <f t="shared" si="137"/>
        <v>#REF!</v>
      </c>
      <c r="AT344" s="36">
        <f t="shared" si="138"/>
        <v>145</v>
      </c>
      <c r="AU344" s="37" t="s">
        <v>72</v>
      </c>
      <c r="AV344" s="36" t="s">
        <v>460</v>
      </c>
      <c r="AW344" s="36"/>
      <c r="AX344" s="45" t="e">
        <f t="shared" si="133"/>
        <v>#REF!</v>
      </c>
      <c r="AY344" s="46">
        <v>13615496.34</v>
      </c>
      <c r="AZ344" s="46">
        <v>4336668.2</v>
      </c>
      <c r="BA344" s="46">
        <v>2259399.27</v>
      </c>
      <c r="BB344" s="46">
        <v>934911.71</v>
      </c>
      <c r="BC344" s="46">
        <v>485818.11</v>
      </c>
      <c r="BD344" s="46"/>
      <c r="BE344" s="45"/>
      <c r="BF344" s="45">
        <v>0</v>
      </c>
      <c r="BG344" s="46"/>
      <c r="BH344" s="46"/>
      <c r="BI344" s="46">
        <v>3920037.96</v>
      </c>
      <c r="BJ344" s="46"/>
      <c r="BK344" s="46"/>
      <c r="BL344" s="46">
        <v>1281471.72</v>
      </c>
      <c r="BM344" s="46">
        <v>136154.96</v>
      </c>
      <c r="BN344" s="46">
        <v>261034.41</v>
      </c>
      <c r="BP344" s="48">
        <f>+AY344-'Приложение 2'!E345</f>
        <v>0</v>
      </c>
    </row>
    <row r="345" spans="1:68" ht="12.75" customHeight="1" x14ac:dyDescent="0.2">
      <c r="A345" s="36">
        <f t="shared" si="134"/>
        <v>332</v>
      </c>
      <c r="B345" s="36">
        <f t="shared" si="135"/>
        <v>146</v>
      </c>
      <c r="C345" s="37" t="s">
        <v>72</v>
      </c>
      <c r="D345" s="36" t="s">
        <v>461</v>
      </c>
      <c r="E345" s="38" t="s">
        <v>79</v>
      </c>
      <c r="F345" s="39" t="s">
        <v>61</v>
      </c>
      <c r="G345" s="39">
        <v>3</v>
      </c>
      <c r="H345" s="39">
        <v>5</v>
      </c>
      <c r="I345" s="38">
        <v>2571.5</v>
      </c>
      <c r="J345" s="38">
        <v>2484</v>
      </c>
      <c r="K345" s="38">
        <v>87.5</v>
      </c>
      <c r="L345" s="40">
        <v>91</v>
      </c>
      <c r="M345" s="41" t="e">
        <f t="shared" si="129"/>
        <v>#REF!</v>
      </c>
      <c r="N345" s="41"/>
      <c r="O345" s="41">
        <v>2766433.46</v>
      </c>
      <c r="P345" s="41">
        <v>0</v>
      </c>
      <c r="Q345" s="41">
        <f t="shared" si="130"/>
        <v>313256.79000000004</v>
      </c>
      <c r="R345" s="41" t="e">
        <f t="shared" si="140"/>
        <v>#REF!</v>
      </c>
      <c r="S345" s="41" t="e">
        <f t="shared" si="141"/>
        <v>#REF!</v>
      </c>
      <c r="T345" s="38">
        <v>12413.51</v>
      </c>
      <c r="U345" s="38">
        <v>14159.21</v>
      </c>
      <c r="V345" s="39">
        <v>2026</v>
      </c>
      <c r="W345" s="43">
        <v>0</v>
      </c>
      <c r="X345" s="43">
        <f>+(J345*11.55+K345*23.1)*12*0.85</f>
        <v>313256.79000000004</v>
      </c>
      <c r="Y345" s="43" t="e">
        <f>+(J345*11.55+K345*23.1)*12*30+[1]Лист1!$BC$221</f>
        <v>#REF!</v>
      </c>
      <c r="Z345" s="43"/>
      <c r="AA345" s="43">
        <f t="shared" si="131"/>
        <v>36410408.526759885</v>
      </c>
      <c r="AB345" s="43">
        <v>11597069.75</v>
      </c>
      <c r="AC345" s="43">
        <v>6042060.3399999999</v>
      </c>
      <c r="AD345" s="43">
        <v>2500130.46</v>
      </c>
      <c r="AE345" s="43">
        <v>1299169.3600000001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10482921.83</v>
      </c>
      <c r="AL345" s="43">
        <v>0</v>
      </c>
      <c r="AM345" s="43">
        <v>0</v>
      </c>
      <c r="AN345" s="43">
        <v>3426897.3905000002</v>
      </c>
      <c r="AO345" s="43">
        <v>364104.08529999998</v>
      </c>
      <c r="AP345" s="43">
        <v>698055.31095988001</v>
      </c>
      <c r="AQ345" s="5">
        <f t="shared" si="132"/>
        <v>5</v>
      </c>
      <c r="AS345" s="36" t="e">
        <f t="shared" si="137"/>
        <v>#REF!</v>
      </c>
      <c r="AT345" s="36">
        <f t="shared" si="138"/>
        <v>146</v>
      </c>
      <c r="AU345" s="37" t="s">
        <v>72</v>
      </c>
      <c r="AV345" s="36" t="s">
        <v>461</v>
      </c>
      <c r="AW345" s="36"/>
      <c r="AX345" s="45" t="e">
        <f t="shared" si="133"/>
        <v>#REF!</v>
      </c>
      <c r="AY345" s="46">
        <v>36410408.530000001</v>
      </c>
      <c r="AZ345" s="46">
        <v>11597069.75</v>
      </c>
      <c r="BA345" s="46">
        <v>6042060.3399999999</v>
      </c>
      <c r="BB345" s="46">
        <v>2500130.46</v>
      </c>
      <c r="BC345" s="46">
        <v>1299169.3600000001</v>
      </c>
      <c r="BD345" s="46"/>
      <c r="BE345" s="45"/>
      <c r="BF345" s="45">
        <v>0</v>
      </c>
      <c r="BG345" s="46"/>
      <c r="BH345" s="46"/>
      <c r="BI345" s="46">
        <v>10482921.83</v>
      </c>
      <c r="BJ345" s="46"/>
      <c r="BK345" s="46"/>
      <c r="BL345" s="46">
        <v>3426897.39</v>
      </c>
      <c r="BM345" s="46">
        <v>364104.09</v>
      </c>
      <c r="BN345" s="46">
        <v>698055.31</v>
      </c>
      <c r="BP345" s="48">
        <f>+AY345-'Приложение 2'!E346</f>
        <v>0</v>
      </c>
    </row>
    <row r="346" spans="1:68" ht="12.75" customHeight="1" x14ac:dyDescent="0.2">
      <c r="A346" s="36">
        <f t="shared" si="134"/>
        <v>333</v>
      </c>
      <c r="B346" s="36">
        <f t="shared" si="135"/>
        <v>147</v>
      </c>
      <c r="C346" s="37" t="s">
        <v>72</v>
      </c>
      <c r="D346" s="36" t="s">
        <v>462</v>
      </c>
      <c r="E346" s="38" t="s">
        <v>127</v>
      </c>
      <c r="F346" s="39" t="s">
        <v>61</v>
      </c>
      <c r="G346" s="39">
        <v>10</v>
      </c>
      <c r="H346" s="39">
        <v>1</v>
      </c>
      <c r="I346" s="38">
        <v>2890.1</v>
      </c>
      <c r="J346" s="38">
        <v>2856.1</v>
      </c>
      <c r="K346" s="38">
        <v>34</v>
      </c>
      <c r="L346" s="40">
        <v>115</v>
      </c>
      <c r="M346" s="41" t="e">
        <f t="shared" si="129"/>
        <v>#REF!</v>
      </c>
      <c r="N346" s="41"/>
      <c r="O346" s="41">
        <v>1823461.64</v>
      </c>
      <c r="P346" s="41">
        <v>0</v>
      </c>
      <c r="Q346" s="41">
        <f t="shared" si="130"/>
        <v>456203.31299999991</v>
      </c>
      <c r="R346" s="41" t="e">
        <f t="shared" si="140"/>
        <v>#REF!</v>
      </c>
      <c r="S346" s="41" t="e">
        <f t="shared" si="141"/>
        <v>#REF!</v>
      </c>
      <c r="T346" s="38">
        <v>7351.55</v>
      </c>
      <c r="U346" s="38">
        <v>8390.44</v>
      </c>
      <c r="V346" s="39">
        <v>2026</v>
      </c>
      <c r="W346" s="43">
        <v>0</v>
      </c>
      <c r="X346" s="43">
        <f>+(J346*15.35+K346*26.02)*12*0.85</f>
        <v>456203.31299999991</v>
      </c>
      <c r="Y346" s="43" t="e">
        <f>+(J346*15.35+K346*26.02)*12*30+[1]Лист1!$BC$222</f>
        <v>#REF!</v>
      </c>
      <c r="Z346" s="43"/>
      <c r="AA346" s="43">
        <f t="shared" si="131"/>
        <v>24249210.626911163</v>
      </c>
      <c r="AB346" s="43">
        <v>8235920.8899999997</v>
      </c>
      <c r="AC346" s="43">
        <v>3295143.07</v>
      </c>
      <c r="AD346" s="43">
        <v>2433801.5099999998</v>
      </c>
      <c r="AE346" s="43">
        <v>1555307.73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5726528.1200000001</v>
      </c>
      <c r="AL346" s="43">
        <v>0</v>
      </c>
      <c r="AM346" s="43">
        <v>0</v>
      </c>
      <c r="AN346" s="43">
        <v>2295394.8742</v>
      </c>
      <c r="AO346" s="43">
        <v>242492.10639999999</v>
      </c>
      <c r="AP346" s="43">
        <v>464622.32631116</v>
      </c>
      <c r="AQ346" s="5">
        <f t="shared" si="132"/>
        <v>5</v>
      </c>
      <c r="AS346" s="36" t="e">
        <f t="shared" si="137"/>
        <v>#REF!</v>
      </c>
      <c r="AT346" s="36">
        <f t="shared" si="138"/>
        <v>147</v>
      </c>
      <c r="AU346" s="37" t="s">
        <v>72</v>
      </c>
      <c r="AV346" s="36" t="s">
        <v>462</v>
      </c>
      <c r="AW346" s="36"/>
      <c r="AX346" s="45" t="e">
        <f t="shared" si="133"/>
        <v>#REF!</v>
      </c>
      <c r="AY346" s="46">
        <v>24249210.629999999</v>
      </c>
      <c r="AZ346" s="46">
        <v>8235920.8899999997</v>
      </c>
      <c r="BA346" s="46">
        <v>3295143.07</v>
      </c>
      <c r="BB346" s="46">
        <v>2433801.5099999998</v>
      </c>
      <c r="BC346" s="46">
        <v>1555307.73</v>
      </c>
      <c r="BD346" s="46"/>
      <c r="BE346" s="45"/>
      <c r="BF346" s="45">
        <v>0</v>
      </c>
      <c r="BG346" s="46"/>
      <c r="BH346" s="46"/>
      <c r="BI346" s="46">
        <v>5726528.1200000001</v>
      </c>
      <c r="BJ346" s="46"/>
      <c r="BK346" s="46"/>
      <c r="BL346" s="46">
        <v>2295394.87</v>
      </c>
      <c r="BM346" s="46">
        <v>242492.11</v>
      </c>
      <c r="BN346" s="46">
        <v>464622.33</v>
      </c>
      <c r="BP346" s="48">
        <f>+AY346-'Приложение 2'!E347</f>
        <v>0</v>
      </c>
    </row>
    <row r="347" spans="1:68" ht="12.75" customHeight="1" x14ac:dyDescent="0.2">
      <c r="A347" s="36">
        <f t="shared" si="134"/>
        <v>334</v>
      </c>
      <c r="B347" s="36">
        <f t="shared" si="135"/>
        <v>148</v>
      </c>
      <c r="C347" s="37" t="s">
        <v>72</v>
      </c>
      <c r="D347" s="36" t="s">
        <v>463</v>
      </c>
      <c r="E347" s="38" t="s">
        <v>353</v>
      </c>
      <c r="F347" s="39" t="s">
        <v>61</v>
      </c>
      <c r="G347" s="39">
        <v>10</v>
      </c>
      <c r="H347" s="39">
        <v>1</v>
      </c>
      <c r="I347" s="38">
        <v>2807</v>
      </c>
      <c r="J347" s="38">
        <v>2807</v>
      </c>
      <c r="K347" s="38">
        <v>0</v>
      </c>
      <c r="L347" s="40">
        <v>98</v>
      </c>
      <c r="M347" s="41" t="e">
        <f t="shared" si="129"/>
        <v>#REF!</v>
      </c>
      <c r="N347" s="41"/>
      <c r="O347" s="41">
        <v>1281896.28</v>
      </c>
      <c r="P347" s="41">
        <v>0</v>
      </c>
      <c r="Q347" s="41">
        <f t="shared" si="130"/>
        <v>439491.98999999993</v>
      </c>
      <c r="R347" s="41" t="e">
        <f t="shared" si="140"/>
        <v>#REF!</v>
      </c>
      <c r="S347" s="41" t="e">
        <f t="shared" si="141"/>
        <v>#REF!</v>
      </c>
      <c r="T347" s="38">
        <v>5370.12</v>
      </c>
      <c r="U347" s="38">
        <v>6115.43</v>
      </c>
      <c r="V347" s="39">
        <v>2026</v>
      </c>
      <c r="W347" s="43">
        <v>0</v>
      </c>
      <c r="X347" s="43">
        <f>+(J347*15.35+K347*26.02)*12*0.85</f>
        <v>439491.98999999993</v>
      </c>
      <c r="Y347" s="43" t="e">
        <f>+(J347*15.35+K347*26.02)*12*30+[1]Лист1!$BC$223</f>
        <v>#REF!</v>
      </c>
      <c r="Z347" s="43"/>
      <c r="AA347" s="43">
        <f t="shared" si="131"/>
        <v>17166012.005683016</v>
      </c>
      <c r="AB347" s="43">
        <v>7999110.7400000002</v>
      </c>
      <c r="AC347" s="43">
        <v>3200396.73</v>
      </c>
      <c r="AD347" s="43">
        <v>2363821.61</v>
      </c>
      <c r="AE347" s="43">
        <v>1510587.46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1590799.3206</v>
      </c>
      <c r="AO347" s="43">
        <v>171660.1201</v>
      </c>
      <c r="AP347" s="43">
        <v>329636.02498301998</v>
      </c>
      <c r="AQ347" s="5">
        <f t="shared" si="132"/>
        <v>4</v>
      </c>
      <c r="AS347" s="36" t="e">
        <f t="shared" si="137"/>
        <v>#REF!</v>
      </c>
      <c r="AT347" s="36">
        <f t="shared" si="138"/>
        <v>148</v>
      </c>
      <c r="AU347" s="37" t="s">
        <v>72</v>
      </c>
      <c r="AV347" s="36" t="s">
        <v>463</v>
      </c>
      <c r="AW347" s="36"/>
      <c r="AX347" s="45" t="e">
        <f t="shared" si="133"/>
        <v>#REF!</v>
      </c>
      <c r="AY347" s="46">
        <v>17166012</v>
      </c>
      <c r="AZ347" s="46">
        <v>7999110.7400000002</v>
      </c>
      <c r="BA347" s="46">
        <v>3200396.73</v>
      </c>
      <c r="BB347" s="46">
        <v>2363821.61</v>
      </c>
      <c r="BC347" s="46">
        <v>1510587.46</v>
      </c>
      <c r="BD347" s="46"/>
      <c r="BE347" s="45"/>
      <c r="BF347" s="45">
        <v>0</v>
      </c>
      <c r="BG347" s="46"/>
      <c r="BH347" s="46"/>
      <c r="BI347" s="46"/>
      <c r="BJ347" s="46"/>
      <c r="BK347" s="46"/>
      <c r="BL347" s="46">
        <v>1590799.32</v>
      </c>
      <c r="BM347" s="46">
        <v>171660.12</v>
      </c>
      <c r="BN347" s="46">
        <v>329636.02</v>
      </c>
      <c r="BP347" s="48">
        <f>+AY347-'Приложение 2'!E348</f>
        <v>0</v>
      </c>
    </row>
    <row r="348" spans="1:68" ht="12.75" customHeight="1" x14ac:dyDescent="0.2">
      <c r="A348" s="36">
        <f t="shared" si="134"/>
        <v>335</v>
      </c>
      <c r="B348" s="36">
        <f t="shared" si="135"/>
        <v>149</v>
      </c>
      <c r="C348" s="37" t="s">
        <v>72</v>
      </c>
      <c r="D348" s="36" t="s">
        <v>464</v>
      </c>
      <c r="E348" s="38" t="s">
        <v>67</v>
      </c>
      <c r="F348" s="39" t="s">
        <v>61</v>
      </c>
      <c r="G348" s="39">
        <v>9</v>
      </c>
      <c r="H348" s="39">
        <v>2</v>
      </c>
      <c r="I348" s="38">
        <v>5820.1</v>
      </c>
      <c r="J348" s="38">
        <v>5640.1</v>
      </c>
      <c r="K348" s="38">
        <v>180</v>
      </c>
      <c r="L348" s="40">
        <v>226</v>
      </c>
      <c r="M348" s="41" t="e">
        <f t="shared" si="129"/>
        <v>#REF!</v>
      </c>
      <c r="N348" s="41"/>
      <c r="O348" s="41">
        <v>943416.18</v>
      </c>
      <c r="P348" s="41">
        <v>0</v>
      </c>
      <c r="Q348" s="41">
        <f t="shared" si="130"/>
        <v>930843.17700000003</v>
      </c>
      <c r="R348" s="41" t="e">
        <f t="shared" si="140"/>
        <v>#REF!</v>
      </c>
      <c r="S348" s="41" t="e">
        <f t="shared" si="141"/>
        <v>#REF!</v>
      </c>
      <c r="T348" s="38">
        <v>1981.43</v>
      </c>
      <c r="U348" s="38">
        <v>2275.0100000000002</v>
      </c>
      <c r="V348" s="39">
        <v>2026</v>
      </c>
      <c r="W348" s="43">
        <v>0</v>
      </c>
      <c r="X348" s="43">
        <f>+(J348*15.35+K348*26.02)*12*0.85</f>
        <v>930843.17700000003</v>
      </c>
      <c r="Y348" s="43" t="e">
        <f>+(J348*15.35+K348*26.02)*12*30+[1]Лист1!$BC$226</f>
        <v>#REF!</v>
      </c>
      <c r="Z348" s="43"/>
      <c r="AA348" s="43">
        <f t="shared" si="131"/>
        <v>13240785.701442201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11532115.27</v>
      </c>
      <c r="AL348" s="43">
        <v>0</v>
      </c>
      <c r="AM348" s="43">
        <v>0</v>
      </c>
      <c r="AN348" s="43">
        <v>1324078.57</v>
      </c>
      <c r="AO348" s="43">
        <v>132407.85699999999</v>
      </c>
      <c r="AP348" s="43">
        <v>252184.00444220001</v>
      </c>
      <c r="AQ348" s="5">
        <f t="shared" si="132"/>
        <v>1</v>
      </c>
      <c r="AS348" s="36" t="e">
        <f t="shared" si="137"/>
        <v>#REF!</v>
      </c>
      <c r="AT348" s="36">
        <f t="shared" si="138"/>
        <v>149</v>
      </c>
      <c r="AU348" s="37" t="s">
        <v>72</v>
      </c>
      <c r="AV348" s="36" t="s">
        <v>464</v>
      </c>
      <c r="AW348" s="36"/>
      <c r="AX348" s="45" t="e">
        <f t="shared" si="133"/>
        <v>#REF!</v>
      </c>
      <c r="AY348" s="46">
        <v>13240785.699999999</v>
      </c>
      <c r="AZ348" s="46"/>
      <c r="BA348" s="46"/>
      <c r="BB348" s="46"/>
      <c r="BC348" s="46"/>
      <c r="BD348" s="46"/>
      <c r="BE348" s="45"/>
      <c r="BF348" s="45">
        <v>0</v>
      </c>
      <c r="BG348" s="46"/>
      <c r="BH348" s="46"/>
      <c r="BI348" s="46">
        <v>11532115.27</v>
      </c>
      <c r="BJ348" s="46"/>
      <c r="BK348" s="46"/>
      <c r="BL348" s="46">
        <v>1324078.57</v>
      </c>
      <c r="BM348" s="46">
        <v>132407.85999999999</v>
      </c>
      <c r="BN348" s="46">
        <v>252184</v>
      </c>
      <c r="BP348" s="48">
        <f>+AY348-'Приложение 2'!E349</f>
        <v>0</v>
      </c>
    </row>
    <row r="349" spans="1:68" ht="12.75" customHeight="1" x14ac:dyDescent="0.2">
      <c r="A349" s="36">
        <f t="shared" si="134"/>
        <v>336</v>
      </c>
      <c r="B349" s="36">
        <f t="shared" si="135"/>
        <v>150</v>
      </c>
      <c r="C349" s="37" t="s">
        <v>72</v>
      </c>
      <c r="D349" s="36" t="s">
        <v>465</v>
      </c>
      <c r="E349" s="38" t="s">
        <v>108</v>
      </c>
      <c r="F349" s="39" t="s">
        <v>61</v>
      </c>
      <c r="G349" s="39">
        <v>5</v>
      </c>
      <c r="H349" s="39">
        <v>6</v>
      </c>
      <c r="I349" s="38">
        <v>4621</v>
      </c>
      <c r="J349" s="38">
        <v>4552.6000000000004</v>
      </c>
      <c r="K349" s="38">
        <v>68.399999999999594</v>
      </c>
      <c r="L349" s="40">
        <v>203</v>
      </c>
      <c r="M349" s="41">
        <f t="shared" si="129"/>
        <v>10664898.310000001</v>
      </c>
      <c r="N349" s="41"/>
      <c r="O349" s="41">
        <v>775002.77</v>
      </c>
      <c r="P349" s="41">
        <v>0</v>
      </c>
      <c r="Q349" s="41">
        <f t="shared" si="130"/>
        <v>552458.21399999992</v>
      </c>
      <c r="R349" s="41">
        <f>+AY349-O349-Q349</f>
        <v>9337437.3260000013</v>
      </c>
      <c r="S349" s="41">
        <v>0</v>
      </c>
      <c r="T349" s="38">
        <v>2010.09</v>
      </c>
      <c r="U349" s="38">
        <v>2307.92</v>
      </c>
      <c r="V349" s="39">
        <v>2026</v>
      </c>
      <c r="W349" s="43">
        <v>0</v>
      </c>
      <c r="X349" s="43">
        <f>+(J349*11.55+K349*23.1)*12*0.85</f>
        <v>552458.21399999992</v>
      </c>
      <c r="Y349" s="43" t="e">
        <f>+(J349*11.55+K349*23.1)*12*30+[1]Лист1!$BC$227</f>
        <v>#REF!</v>
      </c>
      <c r="Z349" s="43"/>
      <c r="AA349" s="43">
        <f t="shared" si="131"/>
        <v>10664898.31860272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9288635.8499999996</v>
      </c>
      <c r="AL349" s="43">
        <v>0</v>
      </c>
      <c r="AM349" s="43">
        <v>0</v>
      </c>
      <c r="AN349" s="43">
        <v>1066489.8319999999</v>
      </c>
      <c r="AO349" s="43">
        <v>106648.9832</v>
      </c>
      <c r="AP349" s="43">
        <v>203123.65340272</v>
      </c>
      <c r="AQ349" s="5">
        <f t="shared" si="132"/>
        <v>1</v>
      </c>
      <c r="AS349" s="36" t="e">
        <f t="shared" si="137"/>
        <v>#REF!</v>
      </c>
      <c r="AT349" s="36">
        <f t="shared" si="138"/>
        <v>150</v>
      </c>
      <c r="AU349" s="37" t="s">
        <v>72</v>
      </c>
      <c r="AV349" s="36" t="s">
        <v>465</v>
      </c>
      <c r="AW349" s="36"/>
      <c r="AX349" s="45">
        <f t="shared" si="133"/>
        <v>0</v>
      </c>
      <c r="AY349" s="46">
        <v>10664898.310000001</v>
      </c>
      <c r="AZ349" s="46"/>
      <c r="BA349" s="46"/>
      <c r="BB349" s="46"/>
      <c r="BC349" s="46"/>
      <c r="BD349" s="46"/>
      <c r="BE349" s="45"/>
      <c r="BF349" s="45">
        <v>0</v>
      </c>
      <c r="BG349" s="46"/>
      <c r="BH349" s="46"/>
      <c r="BI349" s="46">
        <v>9288635.8499999996</v>
      </c>
      <c r="BJ349" s="46"/>
      <c r="BK349" s="46"/>
      <c r="BL349" s="46">
        <v>1066489.83</v>
      </c>
      <c r="BM349" s="46">
        <v>106648.98</v>
      </c>
      <c r="BN349" s="46">
        <v>203123.65</v>
      </c>
      <c r="BP349" s="48">
        <f>+AY349-'Приложение 2'!E350</f>
        <v>0</v>
      </c>
    </row>
    <row r="350" spans="1:68" ht="12.75" customHeight="1" x14ac:dyDescent="0.2">
      <c r="A350" s="36">
        <f t="shared" si="134"/>
        <v>337</v>
      </c>
      <c r="B350" s="36">
        <f t="shared" si="135"/>
        <v>151</v>
      </c>
      <c r="C350" s="37" t="s">
        <v>72</v>
      </c>
      <c r="D350" s="36" t="s">
        <v>466</v>
      </c>
      <c r="E350" s="38" t="s">
        <v>75</v>
      </c>
      <c r="F350" s="39" t="s">
        <v>61</v>
      </c>
      <c r="G350" s="39">
        <v>2</v>
      </c>
      <c r="H350" s="39">
        <v>8</v>
      </c>
      <c r="I350" s="38">
        <v>1042.9000000000001</v>
      </c>
      <c r="J350" s="38">
        <v>988.8</v>
      </c>
      <c r="K350" s="38">
        <v>54.100000000000101</v>
      </c>
      <c r="L350" s="40">
        <v>39</v>
      </c>
      <c r="M350" s="41" t="e">
        <f t="shared" si="129"/>
        <v>#REF!</v>
      </c>
      <c r="N350" s="41"/>
      <c r="O350" s="41">
        <v>2039498.06</v>
      </c>
      <c r="P350" s="41">
        <v>0</v>
      </c>
      <c r="Q350" s="41">
        <f t="shared" si="130"/>
        <v>129237.57</v>
      </c>
      <c r="R350" s="41" t="e">
        <f>IF(Y350&gt;0, Y350, 0)</f>
        <v>#REF!</v>
      </c>
      <c r="S350" s="41" t="e">
        <f>IF(Y350&gt;0, AY350-O350-P350-Q350-R350, 0)</f>
        <v>#REF!</v>
      </c>
      <c r="T350" s="38">
        <v>22526.11</v>
      </c>
      <c r="U350" s="38">
        <v>25641.14</v>
      </c>
      <c r="V350" s="39">
        <v>2026</v>
      </c>
      <c r="W350" s="43">
        <v>0</v>
      </c>
      <c r="X350" s="43">
        <f>+(J350*11.55+K350*23.1)*12*0.85</f>
        <v>129237.57</v>
      </c>
      <c r="Y350" s="43" t="e">
        <f>+(J350*11.55+K350*23.1)*12*30+[1]Лист1!$BC$229</f>
        <v>#REF!</v>
      </c>
      <c r="Z350" s="43"/>
      <c r="AA350" s="43">
        <f t="shared" si="131"/>
        <v>26741144.916553698</v>
      </c>
      <c r="AB350" s="43">
        <v>4703318.71</v>
      </c>
      <c r="AC350" s="43">
        <v>2450423.77</v>
      </c>
      <c r="AD350" s="43">
        <v>1013955.3</v>
      </c>
      <c r="AE350" s="43">
        <v>526892.37</v>
      </c>
      <c r="AF350" s="43">
        <v>0</v>
      </c>
      <c r="AG350" s="43">
        <v>0</v>
      </c>
      <c r="AH350" s="43">
        <v>0</v>
      </c>
      <c r="AI350" s="43">
        <v>0</v>
      </c>
      <c r="AJ350" s="43">
        <v>10546425.359999999</v>
      </c>
      <c r="AK350" s="43">
        <v>4251463.8</v>
      </c>
      <c r="AL350" s="43">
        <v>0</v>
      </c>
      <c r="AM350" s="43">
        <v>0</v>
      </c>
      <c r="AN350" s="43">
        <v>2467521.2154000001</v>
      </c>
      <c r="AO350" s="43">
        <v>267411.44910000003</v>
      </c>
      <c r="AP350" s="43">
        <v>513732.94205369998</v>
      </c>
      <c r="AQ350" s="5">
        <f t="shared" si="132"/>
        <v>6</v>
      </c>
      <c r="AS350" s="36" t="e">
        <f t="shared" si="137"/>
        <v>#REF!</v>
      </c>
      <c r="AT350" s="36">
        <f t="shared" si="138"/>
        <v>151</v>
      </c>
      <c r="AU350" s="37" t="s">
        <v>72</v>
      </c>
      <c r="AV350" s="36" t="s">
        <v>466</v>
      </c>
      <c r="AW350" s="36"/>
      <c r="AX350" s="45" t="e">
        <f t="shared" si="133"/>
        <v>#REF!</v>
      </c>
      <c r="AY350" s="46">
        <v>26741144.920000002</v>
      </c>
      <c r="AZ350" s="46">
        <v>4703318.71</v>
      </c>
      <c r="BA350" s="46">
        <v>2450423.77</v>
      </c>
      <c r="BB350" s="46">
        <v>1013955.3</v>
      </c>
      <c r="BC350" s="46">
        <v>526892.37</v>
      </c>
      <c r="BD350" s="46"/>
      <c r="BE350" s="45"/>
      <c r="BF350" s="45">
        <v>0</v>
      </c>
      <c r="BG350" s="46"/>
      <c r="BH350" s="46">
        <v>10546425.359999999</v>
      </c>
      <c r="BI350" s="46">
        <v>4251463.8</v>
      </c>
      <c r="BJ350" s="46"/>
      <c r="BK350" s="46"/>
      <c r="BL350" s="46">
        <v>2467521.2200000002</v>
      </c>
      <c r="BM350" s="46">
        <v>267411.45</v>
      </c>
      <c r="BN350" s="46">
        <v>513732.94</v>
      </c>
      <c r="BP350" s="48">
        <f>+AY350-'Приложение 2'!E351</f>
        <v>0</v>
      </c>
    </row>
    <row r="351" spans="1:68" ht="12.75" customHeight="1" x14ac:dyDescent="0.2">
      <c r="A351" s="36">
        <f t="shared" si="134"/>
        <v>338</v>
      </c>
      <c r="B351" s="36">
        <f t="shared" si="135"/>
        <v>152</v>
      </c>
      <c r="C351" s="37" t="s">
        <v>72</v>
      </c>
      <c r="D351" s="36" t="s">
        <v>467</v>
      </c>
      <c r="E351" s="38" t="s">
        <v>71</v>
      </c>
      <c r="F351" s="39" t="s">
        <v>61</v>
      </c>
      <c r="G351" s="39">
        <v>9</v>
      </c>
      <c r="H351" s="39">
        <v>2</v>
      </c>
      <c r="I351" s="38">
        <v>6063.9</v>
      </c>
      <c r="J351" s="38">
        <v>5505.9</v>
      </c>
      <c r="K351" s="38">
        <v>558</v>
      </c>
      <c r="L351" s="40">
        <v>229</v>
      </c>
      <c r="M351" s="41" t="e">
        <f t="shared" si="129"/>
        <v>#REF!</v>
      </c>
      <c r="N351" s="41"/>
      <c r="O351" s="41">
        <v>0</v>
      </c>
      <c r="P351" s="41">
        <v>0</v>
      </c>
      <c r="Q351" s="41">
        <f t="shared" si="130"/>
        <v>1010154.1949999999</v>
      </c>
      <c r="R351" s="41" t="e">
        <f>IF(Y351&gt;0, Y351, 0)</f>
        <v>#REF!</v>
      </c>
      <c r="S351" s="41">
        <f>+AY351-O351-P351-Q351</f>
        <v>12785278.945</v>
      </c>
      <c r="T351" s="38">
        <v>1981.43</v>
      </c>
      <c r="U351" s="38">
        <v>2275.0100000000002</v>
      </c>
      <c r="V351" s="39">
        <v>2026</v>
      </c>
      <c r="W351" s="43">
        <v>0</v>
      </c>
      <c r="X351" s="43">
        <f>+(J351*15.35+K351*26.02)*12*0.85</f>
        <v>1010154.1949999999</v>
      </c>
      <c r="Y351" s="43" t="e">
        <f>+[1]Лист1!$BC$233</f>
        <v>#REF!</v>
      </c>
      <c r="Z351" s="43"/>
      <c r="AA351" s="43">
        <f t="shared" si="131"/>
        <v>13795433.144984439</v>
      </c>
      <c r="AB351" s="43">
        <v>0</v>
      </c>
      <c r="AC351" s="43">
        <v>0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12015187.68</v>
      </c>
      <c r="AL351" s="43">
        <v>0</v>
      </c>
      <c r="AM351" s="43">
        <v>0</v>
      </c>
      <c r="AN351" s="43">
        <v>1379543.314</v>
      </c>
      <c r="AO351" s="43">
        <v>137954.3314</v>
      </c>
      <c r="AP351" s="43">
        <v>262747.81958443997</v>
      </c>
      <c r="AQ351" s="5">
        <f t="shared" si="132"/>
        <v>1</v>
      </c>
      <c r="AS351" s="36" t="e">
        <f t="shared" si="137"/>
        <v>#REF!</v>
      </c>
      <c r="AT351" s="36">
        <f t="shared" si="138"/>
        <v>152</v>
      </c>
      <c r="AU351" s="37" t="s">
        <v>72</v>
      </c>
      <c r="AV351" s="36" t="s">
        <v>467</v>
      </c>
      <c r="AW351" s="36"/>
      <c r="AX351" s="45" t="e">
        <f t="shared" si="133"/>
        <v>#REF!</v>
      </c>
      <c r="AY351" s="46">
        <v>13795433.140000001</v>
      </c>
      <c r="AZ351" s="46"/>
      <c r="BA351" s="46"/>
      <c r="BB351" s="46"/>
      <c r="BC351" s="46"/>
      <c r="BD351" s="46"/>
      <c r="BE351" s="45"/>
      <c r="BF351" s="45">
        <v>0</v>
      </c>
      <c r="BG351" s="46"/>
      <c r="BH351" s="46"/>
      <c r="BI351" s="46">
        <v>12015187.68</v>
      </c>
      <c r="BJ351" s="46"/>
      <c r="BK351" s="46"/>
      <c r="BL351" s="46">
        <v>1379543.31</v>
      </c>
      <c r="BM351" s="46">
        <v>137954.32999999999</v>
      </c>
      <c r="BN351" s="46">
        <v>262747.82</v>
      </c>
      <c r="BP351" s="48">
        <f>+AY351-'Приложение 2'!E352</f>
        <v>0</v>
      </c>
    </row>
    <row r="352" spans="1:68" ht="12.75" customHeight="1" x14ac:dyDescent="0.2">
      <c r="A352" s="36">
        <f t="shared" si="134"/>
        <v>339</v>
      </c>
      <c r="B352" s="36">
        <f t="shared" si="135"/>
        <v>153</v>
      </c>
      <c r="C352" s="37" t="s">
        <v>72</v>
      </c>
      <c r="D352" s="36" t="s">
        <v>468</v>
      </c>
      <c r="E352" s="38" t="s">
        <v>77</v>
      </c>
      <c r="F352" s="39" t="s">
        <v>61</v>
      </c>
      <c r="G352" s="39">
        <v>9</v>
      </c>
      <c r="H352" s="39">
        <v>1</v>
      </c>
      <c r="I352" s="38">
        <v>2247.9</v>
      </c>
      <c r="J352" s="38">
        <v>2247.9</v>
      </c>
      <c r="K352" s="38">
        <v>0</v>
      </c>
      <c r="L352" s="40">
        <v>94</v>
      </c>
      <c r="M352" s="41">
        <f t="shared" si="129"/>
        <v>2173472.0299999998</v>
      </c>
      <c r="N352" s="41"/>
      <c r="O352" s="41">
        <v>0</v>
      </c>
      <c r="P352" s="41">
        <v>0</v>
      </c>
      <c r="Q352" s="41">
        <f t="shared" si="130"/>
        <v>1597094.943</v>
      </c>
      <c r="R352" s="41">
        <f>+AY352-O352-Q352</f>
        <v>576377.08699999982</v>
      </c>
      <c r="S352" s="41">
        <v>0</v>
      </c>
      <c r="T352" s="38">
        <v>842.12</v>
      </c>
      <c r="U352" s="38">
        <v>966.89</v>
      </c>
      <c r="V352" s="39">
        <v>2026</v>
      </c>
      <c r="W352" s="43">
        <v>1245141.24</v>
      </c>
      <c r="X352" s="43">
        <f>+(J352*15.35+K352*26.02)*12*0.85</f>
        <v>351953.70299999998</v>
      </c>
      <c r="Y352" s="43">
        <f>+(J352*15.35+K352*26.02)*12*30</f>
        <v>12421895.4</v>
      </c>
      <c r="Z352" s="43"/>
      <c r="AA352" s="43">
        <f t="shared" si="131"/>
        <v>2173472.03158338</v>
      </c>
      <c r="AB352" s="43">
        <v>0</v>
      </c>
      <c r="AC352" s="43">
        <v>0</v>
      </c>
      <c r="AD352" s="43">
        <v>1892994.16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3">
        <v>217347.20300000001</v>
      </c>
      <c r="AO352" s="43">
        <v>21734.720300000001</v>
      </c>
      <c r="AP352" s="43">
        <v>41395.948283379999</v>
      </c>
      <c r="AQ352" s="5">
        <f t="shared" si="132"/>
        <v>1</v>
      </c>
      <c r="AS352" s="36" t="e">
        <f t="shared" si="137"/>
        <v>#REF!</v>
      </c>
      <c r="AT352" s="36">
        <f t="shared" si="138"/>
        <v>153</v>
      </c>
      <c r="AU352" s="37" t="s">
        <v>72</v>
      </c>
      <c r="AV352" s="36" t="s">
        <v>468</v>
      </c>
      <c r="AW352" s="36"/>
      <c r="AX352" s="45">
        <f t="shared" si="133"/>
        <v>0</v>
      </c>
      <c r="AY352" s="46">
        <v>2173472.0299999998</v>
      </c>
      <c r="AZ352" s="46"/>
      <c r="BA352" s="46"/>
      <c r="BB352" s="46">
        <v>1892994.16</v>
      </c>
      <c r="BC352" s="46"/>
      <c r="BD352" s="46"/>
      <c r="BE352" s="45"/>
      <c r="BF352" s="45">
        <v>0</v>
      </c>
      <c r="BG352" s="46"/>
      <c r="BH352" s="46"/>
      <c r="BI352" s="46"/>
      <c r="BJ352" s="46"/>
      <c r="BK352" s="46"/>
      <c r="BL352" s="46">
        <v>217347.20000000001</v>
      </c>
      <c r="BM352" s="46">
        <v>21734.720000000001</v>
      </c>
      <c r="BN352" s="46">
        <v>41395.949999999997</v>
      </c>
      <c r="BP352" s="48">
        <f>+AY352-'Приложение 2'!E353</f>
        <v>0</v>
      </c>
    </row>
    <row r="353" spans="1:68" ht="13.5" customHeight="1" x14ac:dyDescent="0.2">
      <c r="A353" s="36">
        <f t="shared" si="134"/>
        <v>340</v>
      </c>
      <c r="B353" s="36">
        <f t="shared" si="135"/>
        <v>154</v>
      </c>
      <c r="C353" s="37" t="s">
        <v>72</v>
      </c>
      <c r="D353" s="36" t="s">
        <v>469</v>
      </c>
      <c r="E353" s="38" t="s">
        <v>77</v>
      </c>
      <c r="F353" s="39" t="s">
        <v>61</v>
      </c>
      <c r="G353" s="39">
        <v>9</v>
      </c>
      <c r="H353" s="39">
        <v>1</v>
      </c>
      <c r="I353" s="38">
        <v>2656</v>
      </c>
      <c r="J353" s="38">
        <v>2656</v>
      </c>
      <c r="K353" s="38">
        <v>0</v>
      </c>
      <c r="L353" s="40">
        <v>126</v>
      </c>
      <c r="M353" s="41">
        <f t="shared" si="129"/>
        <v>1698352.64</v>
      </c>
      <c r="N353" s="41"/>
      <c r="O353" s="41">
        <v>408752.07</v>
      </c>
      <c r="P353" s="41">
        <v>0</v>
      </c>
      <c r="Q353" s="41">
        <f t="shared" si="130"/>
        <v>415849.91999999993</v>
      </c>
      <c r="R353" s="41">
        <f>IF(Y353&gt;0, Y353, 0)</f>
        <v>0</v>
      </c>
      <c r="S353" s="41">
        <f>+AY353-O353-P353-Q353</f>
        <v>873750.64999999991</v>
      </c>
      <c r="T353" s="38">
        <v>538.15</v>
      </c>
      <c r="U353" s="38">
        <v>639.44000000000005</v>
      </c>
      <c r="V353" s="39">
        <v>2026</v>
      </c>
      <c r="W353" s="43"/>
      <c r="X353" s="43">
        <f>+(J353*15.35+K353*26.02)*12*0.85</f>
        <v>415849.91999999993</v>
      </c>
      <c r="Y353" s="43"/>
      <c r="Z353" s="43"/>
      <c r="AA353" s="43">
        <f t="shared" si="131"/>
        <v>1698352.6415865601</v>
      </c>
      <c r="AB353" s="43">
        <v>0</v>
      </c>
      <c r="AC353" s="43">
        <v>0</v>
      </c>
      <c r="AD353" s="43">
        <v>0</v>
      </c>
      <c r="AE353" s="43">
        <v>1429326.79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3">
        <v>220785.8432</v>
      </c>
      <c r="AO353" s="43">
        <v>16983.526399999999</v>
      </c>
      <c r="AP353" s="43">
        <v>31256.48198656</v>
      </c>
      <c r="AQ353" s="5">
        <f t="shared" si="132"/>
        <v>1</v>
      </c>
      <c r="AS353" s="36" t="e">
        <f t="shared" si="137"/>
        <v>#REF!</v>
      </c>
      <c r="AT353" s="36">
        <f t="shared" si="138"/>
        <v>154</v>
      </c>
      <c r="AU353" s="37" t="s">
        <v>72</v>
      </c>
      <c r="AV353" s="36" t="s">
        <v>469</v>
      </c>
      <c r="AW353" s="36"/>
      <c r="AX353" s="45">
        <f t="shared" si="133"/>
        <v>0</v>
      </c>
      <c r="AY353" s="46">
        <v>1698352.64</v>
      </c>
      <c r="AZ353" s="46"/>
      <c r="BA353" s="46"/>
      <c r="BB353" s="46"/>
      <c r="BC353" s="46">
        <v>1429326.79</v>
      </c>
      <c r="BD353" s="46"/>
      <c r="BE353" s="45"/>
      <c r="BF353" s="45">
        <v>0</v>
      </c>
      <c r="BG353" s="46"/>
      <c r="BH353" s="46"/>
      <c r="BI353" s="46"/>
      <c r="BJ353" s="46"/>
      <c r="BK353" s="46"/>
      <c r="BL353" s="46">
        <v>220785.84</v>
      </c>
      <c r="BM353" s="46">
        <v>16983.53</v>
      </c>
      <c r="BN353" s="46">
        <v>31256.48</v>
      </c>
      <c r="BP353" s="48">
        <f>+AY353-'Приложение 2'!E354</f>
        <v>0</v>
      </c>
    </row>
    <row r="354" spans="1:68" ht="12.75" customHeight="1" x14ac:dyDescent="0.2">
      <c r="A354" s="36">
        <f t="shared" si="134"/>
        <v>341</v>
      </c>
      <c r="B354" s="36">
        <f t="shared" si="135"/>
        <v>155</v>
      </c>
      <c r="C354" s="37" t="s">
        <v>72</v>
      </c>
      <c r="D354" s="36" t="s">
        <v>470</v>
      </c>
      <c r="E354" s="38" t="s">
        <v>75</v>
      </c>
      <c r="F354" s="39" t="s">
        <v>61</v>
      </c>
      <c r="G354" s="39">
        <v>9</v>
      </c>
      <c r="H354" s="39">
        <v>2</v>
      </c>
      <c r="I354" s="38">
        <v>5003.2</v>
      </c>
      <c r="J354" s="38">
        <v>4976.2</v>
      </c>
      <c r="K354" s="38">
        <v>27</v>
      </c>
      <c r="L354" s="40">
        <v>169</v>
      </c>
      <c r="M354" s="41">
        <f t="shared" si="129"/>
        <v>8036790.25</v>
      </c>
      <c r="N354" s="41"/>
      <c r="O354" s="41">
        <v>0</v>
      </c>
      <c r="P354" s="41">
        <v>0</v>
      </c>
      <c r="Q354" s="41">
        <f t="shared" si="130"/>
        <v>1619755.6519999998</v>
      </c>
      <c r="R354" s="41">
        <f t="shared" ref="R354:R362" si="142">+AY354-O354-Q354</f>
        <v>6417034.5980000002</v>
      </c>
      <c r="S354" s="41">
        <v>0</v>
      </c>
      <c r="T354" s="38">
        <v>1380.27</v>
      </c>
      <c r="U354" s="38">
        <v>1606.33</v>
      </c>
      <c r="V354" s="39">
        <v>2026</v>
      </c>
      <c r="W354" s="43">
        <v>833466.11</v>
      </c>
      <c r="X354" s="43">
        <f>+(J354*15.35+K354*26.02)*12*0.85</f>
        <v>786289.5419999999</v>
      </c>
      <c r="Y354" s="43">
        <f>+(J354*15.35+K354*26.02)*12*30</f>
        <v>27751395.599999998</v>
      </c>
      <c r="Z354" s="43"/>
      <c r="AA354" s="43">
        <f t="shared" si="131"/>
        <v>8036790.25612514</v>
      </c>
      <c r="AB354" s="43">
        <v>0</v>
      </c>
      <c r="AC354" s="43">
        <v>0</v>
      </c>
      <c r="AD354" s="43">
        <v>4213278.34</v>
      </c>
      <c r="AE354" s="43">
        <v>2692472.81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3">
        <v>0</v>
      </c>
      <c r="AN354" s="43">
        <v>899656.41229999997</v>
      </c>
      <c r="AO354" s="43">
        <v>80367.902600000001</v>
      </c>
      <c r="AP354" s="43">
        <v>151014.79122514001</v>
      </c>
      <c r="AQ354" s="5">
        <f t="shared" si="132"/>
        <v>2</v>
      </c>
      <c r="AS354" s="36" t="e">
        <f t="shared" si="137"/>
        <v>#REF!</v>
      </c>
      <c r="AT354" s="36">
        <f t="shared" si="138"/>
        <v>155</v>
      </c>
      <c r="AU354" s="37" t="s">
        <v>72</v>
      </c>
      <c r="AV354" s="36" t="s">
        <v>470</v>
      </c>
      <c r="AW354" s="36"/>
      <c r="AX354" s="45">
        <f t="shared" si="133"/>
        <v>0</v>
      </c>
      <c r="AY354" s="46">
        <v>8036790.25</v>
      </c>
      <c r="AZ354" s="46"/>
      <c r="BA354" s="46"/>
      <c r="BB354" s="46">
        <v>4213278.34</v>
      </c>
      <c r="BC354" s="46">
        <v>2692472.81</v>
      </c>
      <c r="BD354" s="46"/>
      <c r="BE354" s="45"/>
      <c r="BF354" s="45">
        <v>0</v>
      </c>
      <c r="BG354" s="46"/>
      <c r="BH354" s="46"/>
      <c r="BI354" s="46"/>
      <c r="BJ354" s="46"/>
      <c r="BK354" s="46"/>
      <c r="BL354" s="46">
        <v>899656.41</v>
      </c>
      <c r="BM354" s="46">
        <v>80367.899999999994</v>
      </c>
      <c r="BN354" s="46">
        <v>151014.79</v>
      </c>
      <c r="BP354" s="48">
        <f>+AY354-'Приложение 2'!E355</f>
        <v>0</v>
      </c>
    </row>
    <row r="355" spans="1:68" ht="13.5" customHeight="1" x14ac:dyDescent="0.2">
      <c r="A355" s="36">
        <f t="shared" si="134"/>
        <v>342</v>
      </c>
      <c r="B355" s="36">
        <f t="shared" si="135"/>
        <v>156</v>
      </c>
      <c r="C355" s="37" t="s">
        <v>72</v>
      </c>
      <c r="D355" s="36" t="s">
        <v>471</v>
      </c>
      <c r="E355" s="38" t="s">
        <v>96</v>
      </c>
      <c r="F355" s="39" t="s">
        <v>61</v>
      </c>
      <c r="G355" s="39">
        <v>4</v>
      </c>
      <c r="H355" s="39">
        <v>6</v>
      </c>
      <c r="I355" s="38">
        <v>3627.2</v>
      </c>
      <c r="J355" s="38">
        <v>3407.6</v>
      </c>
      <c r="K355" s="38">
        <v>219.6</v>
      </c>
      <c r="L355" s="40">
        <v>159</v>
      </c>
      <c r="M355" s="41">
        <f t="shared" si="129"/>
        <v>4098808.54</v>
      </c>
      <c r="N355" s="41"/>
      <c r="O355" s="41">
        <v>0</v>
      </c>
      <c r="P355" s="41">
        <v>0</v>
      </c>
      <c r="Q355" s="41">
        <f t="shared" si="130"/>
        <v>453191.50799999997</v>
      </c>
      <c r="R355" s="41">
        <f t="shared" si="142"/>
        <v>3645617.0320000001</v>
      </c>
      <c r="S355" s="41">
        <v>0</v>
      </c>
      <c r="T355" s="38">
        <v>951.02</v>
      </c>
      <c r="U355" s="38">
        <v>1130.02</v>
      </c>
      <c r="V355" s="39">
        <v>2026</v>
      </c>
      <c r="W355" s="43"/>
      <c r="X355" s="43">
        <f>+(J355*11.55+K355*23.1)*12*0.85</f>
        <v>453191.50799999997</v>
      </c>
      <c r="Y355" s="43" t="e">
        <f>+(J355*11.55+K355*23.1)*12*30+[1]Лист1!$BC$220</f>
        <v>#REF!</v>
      </c>
      <c r="Z355" s="43"/>
      <c r="AA355" s="43">
        <f t="shared" si="131"/>
        <v>4098808.5379701601</v>
      </c>
      <c r="AB355" s="43">
        <v>0</v>
      </c>
      <c r="AC355" s="43">
        <v>0</v>
      </c>
      <c r="AD355" s="43">
        <v>0</v>
      </c>
      <c r="AE355" s="43">
        <v>3449540.87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532845.1102</v>
      </c>
      <c r="AO355" s="43">
        <v>40988.085400000004</v>
      </c>
      <c r="AP355" s="43">
        <v>75434.472370160001</v>
      </c>
      <c r="AQ355" s="5">
        <f t="shared" si="132"/>
        <v>1</v>
      </c>
      <c r="AS355" s="36" t="e">
        <f t="shared" si="137"/>
        <v>#REF!</v>
      </c>
      <c r="AT355" s="36">
        <f t="shared" si="138"/>
        <v>156</v>
      </c>
      <c r="AU355" s="37" t="s">
        <v>72</v>
      </c>
      <c r="AV355" s="36" t="s">
        <v>471</v>
      </c>
      <c r="AW355" s="36"/>
      <c r="AX355" s="45">
        <f t="shared" si="133"/>
        <v>0</v>
      </c>
      <c r="AY355" s="46">
        <v>4098808.54</v>
      </c>
      <c r="AZ355" s="46"/>
      <c r="BA355" s="46"/>
      <c r="BB355" s="46"/>
      <c r="BC355" s="46">
        <v>3449540.87</v>
      </c>
      <c r="BD355" s="46"/>
      <c r="BE355" s="45"/>
      <c r="BF355" s="45">
        <v>0</v>
      </c>
      <c r="BG355" s="46"/>
      <c r="BH355" s="46"/>
      <c r="BI355" s="46"/>
      <c r="BJ355" s="46"/>
      <c r="BK355" s="46"/>
      <c r="BL355" s="46">
        <v>532845.11</v>
      </c>
      <c r="BM355" s="46">
        <v>40988.089999999997</v>
      </c>
      <c r="BN355" s="46">
        <v>75434.47</v>
      </c>
      <c r="BP355" s="48">
        <f>+AY355-'Приложение 2'!E356</f>
        <v>0</v>
      </c>
    </row>
    <row r="356" spans="1:68" ht="12.75" customHeight="1" x14ac:dyDescent="0.2">
      <c r="A356" s="36">
        <f t="shared" si="134"/>
        <v>343</v>
      </c>
      <c r="B356" s="36">
        <f t="shared" si="135"/>
        <v>157</v>
      </c>
      <c r="C356" s="37" t="s">
        <v>72</v>
      </c>
      <c r="D356" s="36" t="s">
        <v>472</v>
      </c>
      <c r="E356" s="38" t="s">
        <v>86</v>
      </c>
      <c r="F356" s="39" t="s">
        <v>61</v>
      </c>
      <c r="G356" s="39">
        <v>9</v>
      </c>
      <c r="H356" s="39">
        <v>1</v>
      </c>
      <c r="I356" s="38">
        <v>2217.6</v>
      </c>
      <c r="J356" s="38">
        <v>2150.8000000000002</v>
      </c>
      <c r="K356" s="38">
        <v>66.799999999999699</v>
      </c>
      <c r="L356" s="40">
        <v>94</v>
      </c>
      <c r="M356" s="41">
        <f t="shared" si="129"/>
        <v>3140143.7800000003</v>
      </c>
      <c r="N356" s="41"/>
      <c r="O356" s="41">
        <v>887831.2</v>
      </c>
      <c r="P356" s="41">
        <v>0</v>
      </c>
      <c r="Q356" s="41">
        <f t="shared" si="130"/>
        <v>354479.74319999985</v>
      </c>
      <c r="R356" s="41">
        <f t="shared" si="142"/>
        <v>1897832.8368000002</v>
      </c>
      <c r="S356" s="41">
        <v>0</v>
      </c>
      <c r="T356" s="38">
        <v>1247.1400000000001</v>
      </c>
      <c r="U356" s="38">
        <v>1416.01</v>
      </c>
      <c r="V356" s="39">
        <v>2026</v>
      </c>
      <c r="W356" s="43"/>
      <c r="X356" s="43">
        <f t="shared" ref="X356:X362" si="143">+(J356*15.35+K356*26.02)*12*0.85</f>
        <v>354479.74319999985</v>
      </c>
      <c r="Y356" s="43" t="e">
        <f>+(J356*15.35+K356*26.02)*12*30+[1]Лист1!$BC$224</f>
        <v>#REF!</v>
      </c>
      <c r="Z356" s="43"/>
      <c r="AA356" s="43">
        <f t="shared" si="131"/>
        <v>3140143.7772027999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2765650.23</v>
      </c>
      <c r="AK356" s="43">
        <v>0</v>
      </c>
      <c r="AL356" s="43">
        <v>0</v>
      </c>
      <c r="AM356" s="43">
        <v>0</v>
      </c>
      <c r="AN356" s="43">
        <v>282612.94020000001</v>
      </c>
      <c r="AO356" s="43">
        <v>31401.4378</v>
      </c>
      <c r="AP356" s="43">
        <v>60479.169202800003</v>
      </c>
      <c r="AQ356" s="5">
        <f t="shared" si="132"/>
        <v>1</v>
      </c>
      <c r="AS356" s="36" t="e">
        <f t="shared" si="137"/>
        <v>#REF!</v>
      </c>
      <c r="AT356" s="36">
        <f t="shared" si="138"/>
        <v>157</v>
      </c>
      <c r="AU356" s="37" t="s">
        <v>72</v>
      </c>
      <c r="AV356" s="36" t="s">
        <v>472</v>
      </c>
      <c r="AW356" s="36"/>
      <c r="AX356" s="45">
        <f t="shared" si="133"/>
        <v>0</v>
      </c>
      <c r="AY356" s="46">
        <v>3140143.78</v>
      </c>
      <c r="AZ356" s="46"/>
      <c r="BA356" s="46"/>
      <c r="BB356" s="46"/>
      <c r="BC356" s="46"/>
      <c r="BD356" s="46"/>
      <c r="BE356" s="45"/>
      <c r="BF356" s="45">
        <v>0</v>
      </c>
      <c r="BG356" s="46"/>
      <c r="BH356" s="46">
        <v>2765650.23</v>
      </c>
      <c r="BI356" s="46"/>
      <c r="BJ356" s="46"/>
      <c r="BK356" s="46"/>
      <c r="BL356" s="46">
        <v>282612.94</v>
      </c>
      <c r="BM356" s="46">
        <v>31401.439999999999</v>
      </c>
      <c r="BN356" s="46">
        <v>60479.17</v>
      </c>
      <c r="BP356" s="48">
        <f>+AY356-'Приложение 2'!E357</f>
        <v>0</v>
      </c>
    </row>
    <row r="357" spans="1:68" ht="12" customHeight="1" x14ac:dyDescent="0.2">
      <c r="A357" s="36">
        <f t="shared" si="134"/>
        <v>344</v>
      </c>
      <c r="B357" s="36">
        <f t="shared" si="135"/>
        <v>158</v>
      </c>
      <c r="C357" s="37" t="s">
        <v>72</v>
      </c>
      <c r="D357" s="36" t="s">
        <v>473</v>
      </c>
      <c r="E357" s="38" t="s">
        <v>110</v>
      </c>
      <c r="F357" s="39" t="s">
        <v>61</v>
      </c>
      <c r="G357" s="39">
        <v>10</v>
      </c>
      <c r="H357" s="39">
        <v>4</v>
      </c>
      <c r="I357" s="38">
        <v>14224.6</v>
      </c>
      <c r="J357" s="38">
        <v>14224.6</v>
      </c>
      <c r="K357" s="38">
        <v>0</v>
      </c>
      <c r="L357" s="40">
        <v>591</v>
      </c>
      <c r="M357" s="41">
        <f t="shared" si="129"/>
        <v>13753623.48</v>
      </c>
      <c r="N357" s="41"/>
      <c r="O357" s="41">
        <v>0</v>
      </c>
      <c r="P357" s="41">
        <v>0</v>
      </c>
      <c r="Q357" s="41">
        <f t="shared" si="130"/>
        <v>10708384.922</v>
      </c>
      <c r="R357" s="41">
        <f t="shared" si="142"/>
        <v>3045238.5580000002</v>
      </c>
      <c r="S357" s="41">
        <v>0</v>
      </c>
      <c r="T357" s="38">
        <v>842.12</v>
      </c>
      <c r="U357" s="38">
        <v>966.89</v>
      </c>
      <c r="V357" s="39">
        <v>2026</v>
      </c>
      <c r="W357" s="43">
        <v>8481239.3000000007</v>
      </c>
      <c r="X357" s="43">
        <f t="shared" si="143"/>
        <v>2227145.622</v>
      </c>
      <c r="Y357" s="43">
        <f>+(J357*15.35+K357*26.02)*12*30</f>
        <v>78605139.599999994</v>
      </c>
      <c r="Z357" s="43"/>
      <c r="AA357" s="43">
        <f t="shared" si="131"/>
        <v>13753623.48689054</v>
      </c>
      <c r="AB357" s="43">
        <v>0</v>
      </c>
      <c r="AC357" s="43">
        <v>0</v>
      </c>
      <c r="AD357" s="43">
        <v>11978773.390000001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1375362.3489999999</v>
      </c>
      <c r="AO357" s="43">
        <v>137536.23490000001</v>
      </c>
      <c r="AP357" s="43">
        <v>261951.51299054001</v>
      </c>
      <c r="AQ357" s="5">
        <f t="shared" si="132"/>
        <v>1</v>
      </c>
      <c r="AS357" s="36" t="e">
        <f t="shared" si="137"/>
        <v>#REF!</v>
      </c>
      <c r="AT357" s="36">
        <f t="shared" si="138"/>
        <v>158</v>
      </c>
      <c r="AU357" s="37" t="s">
        <v>72</v>
      </c>
      <c r="AV357" s="36" t="s">
        <v>473</v>
      </c>
      <c r="AW357" s="36"/>
      <c r="AX357" s="45">
        <f t="shared" si="133"/>
        <v>0</v>
      </c>
      <c r="AY357" s="46">
        <v>13753623.48</v>
      </c>
      <c r="AZ357" s="46"/>
      <c r="BA357" s="46"/>
      <c r="BB357" s="46">
        <v>11978773.390000001</v>
      </c>
      <c r="BC357" s="46"/>
      <c r="BD357" s="46"/>
      <c r="BE357" s="45"/>
      <c r="BF357" s="45">
        <v>0</v>
      </c>
      <c r="BG357" s="46"/>
      <c r="BH357" s="46"/>
      <c r="BI357" s="46"/>
      <c r="BJ357" s="46"/>
      <c r="BK357" s="46"/>
      <c r="BL357" s="46">
        <v>1375362.35</v>
      </c>
      <c r="BM357" s="46">
        <v>137536.23000000001</v>
      </c>
      <c r="BN357" s="46">
        <v>261951.51</v>
      </c>
      <c r="BP357" s="48">
        <f>+AY357-'Приложение 2'!E358</f>
        <v>0</v>
      </c>
    </row>
    <row r="358" spans="1:68" ht="12.75" customHeight="1" x14ac:dyDescent="0.2">
      <c r="A358" s="36">
        <f t="shared" si="134"/>
        <v>345</v>
      </c>
      <c r="B358" s="36">
        <f t="shared" si="135"/>
        <v>159</v>
      </c>
      <c r="C358" s="37" t="s">
        <v>72</v>
      </c>
      <c r="D358" s="36" t="s">
        <v>474</v>
      </c>
      <c r="E358" s="38" t="s">
        <v>75</v>
      </c>
      <c r="F358" s="39" t="s">
        <v>61</v>
      </c>
      <c r="G358" s="39">
        <v>9</v>
      </c>
      <c r="H358" s="39">
        <v>1</v>
      </c>
      <c r="I358" s="38">
        <v>2756.2</v>
      </c>
      <c r="J358" s="38">
        <v>2756.2</v>
      </c>
      <c r="K358" s="38">
        <v>0</v>
      </c>
      <c r="L358" s="40">
        <v>108</v>
      </c>
      <c r="M358" s="41">
        <f t="shared" si="129"/>
        <v>3902806.77</v>
      </c>
      <c r="N358" s="41"/>
      <c r="O358" s="41">
        <v>0</v>
      </c>
      <c r="P358" s="41">
        <v>0</v>
      </c>
      <c r="Q358" s="41">
        <f t="shared" si="130"/>
        <v>431538.234</v>
      </c>
      <c r="R358" s="41">
        <f t="shared" si="142"/>
        <v>3471268.5359999998</v>
      </c>
      <c r="S358" s="41">
        <v>0</v>
      </c>
      <c r="T358" s="38">
        <v>1247.1400000000001</v>
      </c>
      <c r="U358" s="38">
        <v>1416.01</v>
      </c>
      <c r="V358" s="39">
        <v>2026</v>
      </c>
      <c r="W358" s="43">
        <v>0</v>
      </c>
      <c r="X358" s="43">
        <f t="shared" si="143"/>
        <v>431538.234</v>
      </c>
      <c r="Y358" s="43" t="e">
        <f>+(J358*15.35+K358*26.02)*12*30+[1]Лист1!$BC$228</f>
        <v>#REF!</v>
      </c>
      <c r="Z358" s="43"/>
      <c r="AA358" s="43">
        <f t="shared" si="131"/>
        <v>3902806.7641975996</v>
      </c>
      <c r="AB358" s="43">
        <v>0</v>
      </c>
      <c r="AC358" s="43">
        <v>0</v>
      </c>
      <c r="AD358" s="43">
        <v>0</v>
      </c>
      <c r="AE358" s="43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3437358.03</v>
      </c>
      <c r="AK358" s="43">
        <v>0</v>
      </c>
      <c r="AL358" s="43">
        <v>0</v>
      </c>
      <c r="AM358" s="43">
        <v>0</v>
      </c>
      <c r="AN358" s="43">
        <v>351252.60840000003</v>
      </c>
      <c r="AO358" s="43">
        <v>39028.067600000002</v>
      </c>
      <c r="AP358" s="43">
        <v>75168.058197599996</v>
      </c>
      <c r="AQ358" s="5">
        <f t="shared" si="132"/>
        <v>1</v>
      </c>
      <c r="AS358" s="36" t="e">
        <f t="shared" si="137"/>
        <v>#REF!</v>
      </c>
      <c r="AT358" s="36">
        <f t="shared" si="138"/>
        <v>159</v>
      </c>
      <c r="AU358" s="37" t="s">
        <v>72</v>
      </c>
      <c r="AV358" s="36" t="s">
        <v>474</v>
      </c>
      <c r="AW358" s="36"/>
      <c r="AX358" s="45">
        <f t="shared" si="133"/>
        <v>0</v>
      </c>
      <c r="AY358" s="46">
        <v>3902806.77</v>
      </c>
      <c r="AZ358" s="46"/>
      <c r="BA358" s="46"/>
      <c r="BB358" s="46"/>
      <c r="BC358" s="46"/>
      <c r="BD358" s="46"/>
      <c r="BE358" s="45"/>
      <c r="BF358" s="45">
        <v>0</v>
      </c>
      <c r="BG358" s="46"/>
      <c r="BH358" s="46">
        <v>3437358.03</v>
      </c>
      <c r="BI358" s="46"/>
      <c r="BJ358" s="46"/>
      <c r="BK358" s="46"/>
      <c r="BL358" s="46">
        <v>351252.61</v>
      </c>
      <c r="BM358" s="46">
        <v>39028.07</v>
      </c>
      <c r="BN358" s="46">
        <v>75168.06</v>
      </c>
      <c r="BP358" s="48">
        <f>+AY358-'Приложение 2'!E359</f>
        <v>0</v>
      </c>
    </row>
    <row r="359" spans="1:68" ht="12.75" customHeight="1" x14ac:dyDescent="0.2">
      <c r="A359" s="36">
        <f t="shared" si="134"/>
        <v>346</v>
      </c>
      <c r="B359" s="36">
        <f t="shared" si="135"/>
        <v>160</v>
      </c>
      <c r="C359" s="37" t="s">
        <v>72</v>
      </c>
      <c r="D359" s="36" t="s">
        <v>475</v>
      </c>
      <c r="E359" s="38" t="s">
        <v>71</v>
      </c>
      <c r="F359" s="39" t="s">
        <v>61</v>
      </c>
      <c r="G359" s="39">
        <v>9</v>
      </c>
      <c r="H359" s="39">
        <v>1</v>
      </c>
      <c r="I359" s="38">
        <v>4088.2</v>
      </c>
      <c r="J359" s="38">
        <v>3875.8</v>
      </c>
      <c r="K359" s="38">
        <v>212.4</v>
      </c>
      <c r="L359" s="40">
        <v>160</v>
      </c>
      <c r="M359" s="41">
        <f t="shared" si="129"/>
        <v>5788932.0800000001</v>
      </c>
      <c r="N359" s="41"/>
      <c r="O359" s="41">
        <v>0</v>
      </c>
      <c r="P359" s="41">
        <v>0</v>
      </c>
      <c r="Q359" s="41">
        <f t="shared" si="130"/>
        <v>663205.81559999997</v>
      </c>
      <c r="R359" s="41">
        <f t="shared" si="142"/>
        <v>5125726.2643999998</v>
      </c>
      <c r="S359" s="41">
        <v>0</v>
      </c>
      <c r="T359" s="38">
        <v>1247.1400000000001</v>
      </c>
      <c r="U359" s="38">
        <v>1416.01</v>
      </c>
      <c r="V359" s="39">
        <v>2026</v>
      </c>
      <c r="W359" s="43">
        <v>0</v>
      </c>
      <c r="X359" s="43">
        <f t="shared" si="143"/>
        <v>663205.81559999997</v>
      </c>
      <c r="Y359" s="43" t="e">
        <f>+(J359*15.35+K359*26.02)*12*30+[1]Лист1!$BC$230</f>
        <v>#REF!</v>
      </c>
      <c r="Z359" s="43"/>
      <c r="AA359" s="43">
        <f t="shared" si="131"/>
        <v>5788932.0798607999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5098544.04</v>
      </c>
      <c r="AK359" s="43">
        <v>0</v>
      </c>
      <c r="AL359" s="43">
        <v>0</v>
      </c>
      <c r="AM359" s="43">
        <v>0</v>
      </c>
      <c r="AN359" s="43">
        <v>521003.8872</v>
      </c>
      <c r="AO359" s="43">
        <v>57889.320800000001</v>
      </c>
      <c r="AP359" s="43">
        <v>111494.8318608</v>
      </c>
      <c r="AQ359" s="5">
        <f t="shared" si="132"/>
        <v>1</v>
      </c>
      <c r="AS359" s="36" t="e">
        <f t="shared" si="137"/>
        <v>#REF!</v>
      </c>
      <c r="AT359" s="36">
        <f t="shared" si="138"/>
        <v>160</v>
      </c>
      <c r="AU359" s="37" t="s">
        <v>72</v>
      </c>
      <c r="AV359" s="36" t="s">
        <v>475</v>
      </c>
      <c r="AW359" s="36"/>
      <c r="AX359" s="45">
        <f t="shared" si="133"/>
        <v>0</v>
      </c>
      <c r="AY359" s="46">
        <v>5788932.0800000001</v>
      </c>
      <c r="AZ359" s="46"/>
      <c r="BA359" s="46"/>
      <c r="BB359" s="46"/>
      <c r="BC359" s="46"/>
      <c r="BD359" s="46"/>
      <c r="BE359" s="45"/>
      <c r="BF359" s="45">
        <v>0</v>
      </c>
      <c r="BG359" s="46"/>
      <c r="BH359" s="46">
        <v>5098544.04</v>
      </c>
      <c r="BI359" s="46"/>
      <c r="BJ359" s="46"/>
      <c r="BK359" s="46"/>
      <c r="BL359" s="46">
        <v>521003.89</v>
      </c>
      <c r="BM359" s="46">
        <v>57889.32</v>
      </c>
      <c r="BN359" s="46">
        <v>111494.83</v>
      </c>
      <c r="BP359" s="48">
        <f>+AY359-'Приложение 2'!E360</f>
        <v>0</v>
      </c>
    </row>
    <row r="360" spans="1:68" ht="12" customHeight="1" x14ac:dyDescent="0.2">
      <c r="A360" s="36">
        <f t="shared" si="134"/>
        <v>347</v>
      </c>
      <c r="B360" s="36">
        <f t="shared" si="135"/>
        <v>161</v>
      </c>
      <c r="C360" s="37" t="s">
        <v>72</v>
      </c>
      <c r="D360" s="36" t="s">
        <v>476</v>
      </c>
      <c r="E360" s="38" t="s">
        <v>110</v>
      </c>
      <c r="F360" s="39" t="s">
        <v>61</v>
      </c>
      <c r="G360" s="39">
        <v>9</v>
      </c>
      <c r="H360" s="39">
        <v>1</v>
      </c>
      <c r="I360" s="38">
        <v>2944.4</v>
      </c>
      <c r="J360" s="38">
        <v>2782.4</v>
      </c>
      <c r="K360" s="38">
        <v>162</v>
      </c>
      <c r="L360" s="40">
        <v>86</v>
      </c>
      <c r="M360" s="41">
        <f t="shared" si="129"/>
        <v>1882767.14</v>
      </c>
      <c r="N360" s="41"/>
      <c r="O360" s="41">
        <v>0</v>
      </c>
      <c r="P360" s="41">
        <v>0</v>
      </c>
      <c r="Q360" s="41">
        <f t="shared" ref="Q360:Q369" si="144">+W360+X360</f>
        <v>1170166.946</v>
      </c>
      <c r="R360" s="41">
        <f t="shared" si="142"/>
        <v>712600.1939999999</v>
      </c>
      <c r="S360" s="41">
        <v>0</v>
      </c>
      <c r="T360" s="38">
        <v>538.15</v>
      </c>
      <c r="U360" s="38">
        <v>639.44000000000005</v>
      </c>
      <c r="V360" s="39">
        <v>2026</v>
      </c>
      <c r="W360" s="43">
        <v>691531.13</v>
      </c>
      <c r="X360" s="43">
        <f t="shared" si="143"/>
        <v>478635.81599999993</v>
      </c>
      <c r="Y360" s="43">
        <f>+(J360*15.35+K360*26.02)*12*30</f>
        <v>16893028.799999997</v>
      </c>
      <c r="Z360" s="43"/>
      <c r="AA360" s="43">
        <f t="shared" si="131"/>
        <v>1882767.1360445602</v>
      </c>
      <c r="AB360" s="43">
        <v>0</v>
      </c>
      <c r="AC360" s="43">
        <v>0</v>
      </c>
      <c r="AD360" s="43">
        <v>0</v>
      </c>
      <c r="AE360" s="43">
        <v>1584529.29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v>0</v>
      </c>
      <c r="AM360" s="43">
        <v>0</v>
      </c>
      <c r="AN360" s="43">
        <v>244759.72820000001</v>
      </c>
      <c r="AO360" s="43">
        <v>18827.671399999999</v>
      </c>
      <c r="AP360" s="43">
        <v>34650.446444560002</v>
      </c>
      <c r="AQ360" s="5">
        <f t="shared" si="132"/>
        <v>1</v>
      </c>
      <c r="AS360" s="36" t="e">
        <f t="shared" si="137"/>
        <v>#REF!</v>
      </c>
      <c r="AT360" s="36">
        <f t="shared" si="138"/>
        <v>161</v>
      </c>
      <c r="AU360" s="37" t="s">
        <v>72</v>
      </c>
      <c r="AV360" s="36" t="s">
        <v>476</v>
      </c>
      <c r="AW360" s="36"/>
      <c r="AX360" s="45">
        <f t="shared" si="133"/>
        <v>0</v>
      </c>
      <c r="AY360" s="46">
        <v>1882767.14</v>
      </c>
      <c r="AZ360" s="46"/>
      <c r="BA360" s="46"/>
      <c r="BB360" s="46"/>
      <c r="BC360" s="46">
        <v>1584529.29</v>
      </c>
      <c r="BD360" s="46"/>
      <c r="BE360" s="45"/>
      <c r="BF360" s="45">
        <v>0</v>
      </c>
      <c r="BG360" s="46"/>
      <c r="BH360" s="46"/>
      <c r="BI360" s="46"/>
      <c r="BJ360" s="46"/>
      <c r="BK360" s="46"/>
      <c r="BL360" s="46">
        <v>244759.73</v>
      </c>
      <c r="BM360" s="46">
        <v>18827.669999999998</v>
      </c>
      <c r="BN360" s="46">
        <v>34650.449999999997</v>
      </c>
      <c r="BP360" s="48">
        <f>+AY360-'Приложение 2'!E361</f>
        <v>0</v>
      </c>
    </row>
    <row r="361" spans="1:68" ht="12.75" customHeight="1" x14ac:dyDescent="0.2">
      <c r="A361" s="36">
        <f t="shared" si="134"/>
        <v>348</v>
      </c>
      <c r="B361" s="36">
        <f t="shared" si="135"/>
        <v>162</v>
      </c>
      <c r="C361" s="37" t="s">
        <v>72</v>
      </c>
      <c r="D361" s="36" t="s">
        <v>477</v>
      </c>
      <c r="E361" s="38" t="s">
        <v>75</v>
      </c>
      <c r="F361" s="39" t="s">
        <v>61</v>
      </c>
      <c r="G361" s="39">
        <v>9</v>
      </c>
      <c r="H361" s="39">
        <v>1</v>
      </c>
      <c r="I361" s="38">
        <v>2392.5</v>
      </c>
      <c r="J361" s="38">
        <v>2270.6999999999998</v>
      </c>
      <c r="K361" s="38">
        <v>121.8</v>
      </c>
      <c r="L361" s="40">
        <v>87</v>
      </c>
      <c r="M361" s="41">
        <f t="shared" si="129"/>
        <v>3387803.92</v>
      </c>
      <c r="N361" s="41"/>
      <c r="O361" s="41">
        <v>0</v>
      </c>
      <c r="P361" s="41">
        <v>0</v>
      </c>
      <c r="Q361" s="41">
        <f t="shared" si="144"/>
        <v>832804.12619999982</v>
      </c>
      <c r="R361" s="41">
        <f t="shared" si="142"/>
        <v>2554999.7938000001</v>
      </c>
      <c r="S361" s="41">
        <v>0</v>
      </c>
      <c r="T361" s="38">
        <v>1247.1400000000001</v>
      </c>
      <c r="U361" s="38">
        <v>1416.01</v>
      </c>
      <c r="V361" s="39">
        <v>2026</v>
      </c>
      <c r="W361" s="43">
        <v>444954.42</v>
      </c>
      <c r="X361" s="43">
        <f t="shared" si="143"/>
        <v>387849.7061999999</v>
      </c>
      <c r="Y361" s="43">
        <f>+(J361*15.35+K361*26.02)*12*30</f>
        <v>13688813.159999996</v>
      </c>
      <c r="Z361" s="43"/>
      <c r="AA361" s="43">
        <f t="shared" si="131"/>
        <v>3387803.9266917999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2983774.43</v>
      </c>
      <c r="AK361" s="43">
        <v>0</v>
      </c>
      <c r="AL361" s="43">
        <v>0</v>
      </c>
      <c r="AM361" s="43">
        <v>0</v>
      </c>
      <c r="AN361" s="43">
        <v>304902.35369999998</v>
      </c>
      <c r="AO361" s="43">
        <v>33878.039299999997</v>
      </c>
      <c r="AP361" s="43">
        <v>65249.103691800003</v>
      </c>
      <c r="AQ361" s="5">
        <f t="shared" si="132"/>
        <v>1</v>
      </c>
      <c r="AS361" s="36" t="e">
        <f t="shared" si="137"/>
        <v>#REF!</v>
      </c>
      <c r="AT361" s="36">
        <f t="shared" si="138"/>
        <v>162</v>
      </c>
      <c r="AU361" s="37" t="s">
        <v>72</v>
      </c>
      <c r="AV361" s="36" t="s">
        <v>477</v>
      </c>
      <c r="AW361" s="36"/>
      <c r="AX361" s="45">
        <f t="shared" si="133"/>
        <v>0</v>
      </c>
      <c r="AY361" s="46">
        <v>3387803.92</v>
      </c>
      <c r="AZ361" s="46"/>
      <c r="BA361" s="46"/>
      <c r="BB361" s="46"/>
      <c r="BC361" s="46"/>
      <c r="BD361" s="46"/>
      <c r="BE361" s="45"/>
      <c r="BF361" s="45">
        <v>0</v>
      </c>
      <c r="BG361" s="46"/>
      <c r="BH361" s="46">
        <v>2983774.43</v>
      </c>
      <c r="BI361" s="46"/>
      <c r="BJ361" s="46"/>
      <c r="BK361" s="46"/>
      <c r="BL361" s="46">
        <v>304902.34999999998</v>
      </c>
      <c r="BM361" s="46">
        <v>33878.04</v>
      </c>
      <c r="BN361" s="46">
        <v>65249.1</v>
      </c>
      <c r="BP361" s="48">
        <f>+AY361-'Приложение 2'!E362</f>
        <v>0</v>
      </c>
    </row>
    <row r="362" spans="1:68" ht="12.75" customHeight="1" x14ac:dyDescent="0.2">
      <c r="A362" s="36">
        <f t="shared" si="134"/>
        <v>349</v>
      </c>
      <c r="B362" s="36">
        <f t="shared" si="135"/>
        <v>163</v>
      </c>
      <c r="C362" s="37" t="s">
        <v>72</v>
      </c>
      <c r="D362" s="36" t="s">
        <v>478</v>
      </c>
      <c r="E362" s="38" t="s">
        <v>71</v>
      </c>
      <c r="F362" s="39" t="s">
        <v>61</v>
      </c>
      <c r="G362" s="39">
        <v>9</v>
      </c>
      <c r="H362" s="39">
        <v>1</v>
      </c>
      <c r="I362" s="38">
        <v>3339</v>
      </c>
      <c r="J362" s="38">
        <v>3339</v>
      </c>
      <c r="K362" s="38">
        <v>0</v>
      </c>
      <c r="L362" s="40">
        <v>149</v>
      </c>
      <c r="M362" s="41">
        <f t="shared" si="129"/>
        <v>4728057.4000000004</v>
      </c>
      <c r="N362" s="41"/>
      <c r="O362" s="41">
        <v>0</v>
      </c>
      <c r="P362" s="41">
        <v>0</v>
      </c>
      <c r="Q362" s="41">
        <f t="shared" si="144"/>
        <v>522787.23000000004</v>
      </c>
      <c r="R362" s="41">
        <f t="shared" si="142"/>
        <v>4205270.17</v>
      </c>
      <c r="S362" s="41">
        <v>0</v>
      </c>
      <c r="T362" s="38">
        <v>1247.1400000000001</v>
      </c>
      <c r="U362" s="38">
        <v>1416.01</v>
      </c>
      <c r="V362" s="39">
        <v>2026</v>
      </c>
      <c r="W362" s="43">
        <v>0</v>
      </c>
      <c r="X362" s="43">
        <f t="shared" si="143"/>
        <v>522787.23000000004</v>
      </c>
      <c r="Y362" s="43" t="e">
        <f>+(J362*15.35+K362*26.02)*12*30+[1]Лист1!$BC$234</f>
        <v>#REF!</v>
      </c>
      <c r="Z362" s="43"/>
      <c r="AA362" s="43">
        <f t="shared" si="131"/>
        <v>4728057.3943314003</v>
      </c>
      <c r="AB362" s="43">
        <v>0</v>
      </c>
      <c r="AC362" s="43">
        <v>0</v>
      </c>
      <c r="AD362" s="43">
        <v>0</v>
      </c>
      <c r="AE362" s="43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4164189.27</v>
      </c>
      <c r="AK362" s="43">
        <v>0</v>
      </c>
      <c r="AL362" s="43">
        <v>0</v>
      </c>
      <c r="AM362" s="43">
        <v>0</v>
      </c>
      <c r="AN362" s="43">
        <v>425525.16509999998</v>
      </c>
      <c r="AO362" s="43">
        <v>47280.573900000003</v>
      </c>
      <c r="AP362" s="43">
        <v>91062.385331400001</v>
      </c>
      <c r="AQ362" s="5">
        <f t="shared" si="132"/>
        <v>1</v>
      </c>
      <c r="AS362" s="36" t="e">
        <f t="shared" si="137"/>
        <v>#REF!</v>
      </c>
      <c r="AT362" s="36">
        <f t="shared" si="138"/>
        <v>163</v>
      </c>
      <c r="AU362" s="37" t="s">
        <v>72</v>
      </c>
      <c r="AV362" s="36" t="s">
        <v>478</v>
      </c>
      <c r="AW362" s="36"/>
      <c r="AX362" s="45">
        <f t="shared" si="133"/>
        <v>0</v>
      </c>
      <c r="AY362" s="46">
        <v>4728057.4000000004</v>
      </c>
      <c r="AZ362" s="46"/>
      <c r="BA362" s="46"/>
      <c r="BB362" s="46"/>
      <c r="BC362" s="46"/>
      <c r="BD362" s="46"/>
      <c r="BE362" s="45"/>
      <c r="BF362" s="45">
        <v>0</v>
      </c>
      <c r="BG362" s="46"/>
      <c r="BH362" s="46">
        <v>4164189.27</v>
      </c>
      <c r="BI362" s="46"/>
      <c r="BJ362" s="46"/>
      <c r="BK362" s="46"/>
      <c r="BL362" s="46">
        <v>425525.17</v>
      </c>
      <c r="BM362" s="46">
        <v>47280.57</v>
      </c>
      <c r="BN362" s="46">
        <v>91062.39</v>
      </c>
      <c r="BP362" s="48">
        <f>+AY362-'Приложение 2'!E363</f>
        <v>0</v>
      </c>
    </row>
    <row r="363" spans="1:68" ht="12.75" customHeight="1" x14ac:dyDescent="0.2">
      <c r="A363" s="36">
        <f t="shared" si="134"/>
        <v>350</v>
      </c>
      <c r="B363" s="36">
        <f t="shared" si="135"/>
        <v>164</v>
      </c>
      <c r="C363" s="37" t="s">
        <v>125</v>
      </c>
      <c r="D363" s="36" t="s">
        <v>479</v>
      </c>
      <c r="E363" s="38" t="s">
        <v>304</v>
      </c>
      <c r="F363" s="39" t="s">
        <v>61</v>
      </c>
      <c r="G363" s="39">
        <v>4</v>
      </c>
      <c r="H363" s="39">
        <v>2</v>
      </c>
      <c r="I363" s="38">
        <v>1255.4000000000001</v>
      </c>
      <c r="J363" s="38">
        <v>1255.4000000000001</v>
      </c>
      <c r="K363" s="38">
        <v>0</v>
      </c>
      <c r="L363" s="40">
        <v>70</v>
      </c>
      <c r="M363" s="41" t="e">
        <f t="shared" si="129"/>
        <v>#REF!</v>
      </c>
      <c r="N363" s="41"/>
      <c r="O363" s="41">
        <v>2366058.9700000002</v>
      </c>
      <c r="P363" s="41">
        <v>0</v>
      </c>
      <c r="Q363" s="41">
        <f t="shared" si="144"/>
        <v>147898.67400000003</v>
      </c>
      <c r="R363" s="41" t="e">
        <f>IF(Y363&gt;0, Y363, 0)</f>
        <v>#REF!</v>
      </c>
      <c r="S363" s="41" t="e">
        <f>IF(Y363&gt;0, AY363-O363-P363-Q363-R363, 0)</f>
        <v>#REF!</v>
      </c>
      <c r="T363" s="38">
        <v>21491.65</v>
      </c>
      <c r="U363" s="38">
        <v>24709.94</v>
      </c>
      <c r="V363" s="39">
        <v>2026</v>
      </c>
      <c r="W363" s="43">
        <v>0</v>
      </c>
      <c r="X363" s="43">
        <f t="shared" ref="X363:X383" si="145">+(J363*11.55+K363*23.1)*12*0.85</f>
        <v>147898.67400000003</v>
      </c>
      <c r="Y363" s="43" t="e">
        <f>+(J363*11.55+K363*23.1)*12*30+[1]Лист1!$BC$317</f>
        <v>#REF!</v>
      </c>
      <c r="Z363" s="43"/>
      <c r="AA363" s="43">
        <f t="shared" si="131"/>
        <v>31020858.684667382</v>
      </c>
      <c r="AB363" s="43">
        <v>3564568.6</v>
      </c>
      <c r="AC363" s="43">
        <v>1441500.03</v>
      </c>
      <c r="AD363" s="43">
        <v>1523767.11</v>
      </c>
      <c r="AE363" s="43">
        <v>1161876.6200000001</v>
      </c>
      <c r="AF363" s="43">
        <v>508333.52</v>
      </c>
      <c r="AG363" s="43">
        <v>0</v>
      </c>
      <c r="AH363" s="43">
        <v>0</v>
      </c>
      <c r="AI363" s="43">
        <v>0</v>
      </c>
      <c r="AJ363" s="43">
        <v>6516563.1399999997</v>
      </c>
      <c r="AK363" s="43">
        <v>0</v>
      </c>
      <c r="AL363" s="43">
        <v>8614590.9900000002</v>
      </c>
      <c r="AM363" s="43">
        <v>3649415.74</v>
      </c>
      <c r="AN363" s="43">
        <v>3140022.9265000001</v>
      </c>
      <c r="AO363" s="43">
        <v>310208.58679999999</v>
      </c>
      <c r="AP363" s="43">
        <v>590011.42136737995</v>
      </c>
      <c r="AQ363" s="5">
        <f t="shared" si="132"/>
        <v>8</v>
      </c>
      <c r="AS363" s="36" t="e">
        <f t="shared" si="137"/>
        <v>#REF!</v>
      </c>
      <c r="AT363" s="36">
        <f t="shared" si="138"/>
        <v>164</v>
      </c>
      <c r="AU363" s="37" t="s">
        <v>125</v>
      </c>
      <c r="AV363" s="36" t="s">
        <v>479</v>
      </c>
      <c r="AW363" s="36"/>
      <c r="AX363" s="45" t="e">
        <f t="shared" si="133"/>
        <v>#REF!</v>
      </c>
      <c r="AY363" s="46">
        <v>31020858.690000001</v>
      </c>
      <c r="AZ363" s="46">
        <v>3564568.6</v>
      </c>
      <c r="BA363" s="46">
        <v>1441500.03</v>
      </c>
      <c r="BB363" s="46">
        <v>1523767.11</v>
      </c>
      <c r="BC363" s="46">
        <v>1161876.6200000001</v>
      </c>
      <c r="BD363" s="46">
        <v>508333.52</v>
      </c>
      <c r="BE363" s="45"/>
      <c r="BF363" s="45">
        <v>0</v>
      </c>
      <c r="BG363" s="46"/>
      <c r="BH363" s="46">
        <v>6516563.1399999997</v>
      </c>
      <c r="BI363" s="46"/>
      <c r="BJ363" s="46">
        <v>8614590.9900000002</v>
      </c>
      <c r="BK363" s="46">
        <v>3649415.74</v>
      </c>
      <c r="BL363" s="46">
        <v>3140022.93</v>
      </c>
      <c r="BM363" s="46">
        <v>310208.59000000003</v>
      </c>
      <c r="BN363" s="46">
        <v>590011.42000000004</v>
      </c>
      <c r="BP363" s="48">
        <f>+AY363-'Приложение 2'!E364</f>
        <v>0</v>
      </c>
    </row>
    <row r="364" spans="1:68" ht="12.75" customHeight="1" x14ac:dyDescent="0.2">
      <c r="A364" s="36">
        <f t="shared" si="134"/>
        <v>351</v>
      </c>
      <c r="B364" s="36">
        <f t="shared" si="135"/>
        <v>165</v>
      </c>
      <c r="C364" s="37" t="s">
        <v>125</v>
      </c>
      <c r="D364" s="36" t="s">
        <v>480</v>
      </c>
      <c r="E364" s="38" t="s">
        <v>285</v>
      </c>
      <c r="F364" s="39" t="s">
        <v>61</v>
      </c>
      <c r="G364" s="39">
        <v>4</v>
      </c>
      <c r="H364" s="39">
        <v>2</v>
      </c>
      <c r="I364" s="38">
        <v>1197.7</v>
      </c>
      <c r="J364" s="38">
        <v>1197.7</v>
      </c>
      <c r="K364" s="38">
        <v>0</v>
      </c>
      <c r="L364" s="40">
        <v>75</v>
      </c>
      <c r="M364" s="41" t="e">
        <f t="shared" si="129"/>
        <v>#REF!</v>
      </c>
      <c r="N364" s="41"/>
      <c r="O364" s="41">
        <v>2257311.48</v>
      </c>
      <c r="P364" s="41">
        <v>0</v>
      </c>
      <c r="Q364" s="41">
        <f t="shared" si="144"/>
        <v>141101.03700000001</v>
      </c>
      <c r="R364" s="41" t="e">
        <f>IF(Y364&gt;0, Y364, 0)</f>
        <v>#REF!</v>
      </c>
      <c r="S364" s="41" t="e">
        <f>IF(Y364&gt;0, AY364-O364-P364-Q364-R364, 0)</f>
        <v>#REF!</v>
      </c>
      <c r="T364" s="38">
        <v>21491.65</v>
      </c>
      <c r="U364" s="38">
        <v>24709.94</v>
      </c>
      <c r="V364" s="39">
        <v>2026</v>
      </c>
      <c r="W364" s="43">
        <v>0</v>
      </c>
      <c r="X364" s="43">
        <f t="shared" si="145"/>
        <v>141101.03700000001</v>
      </c>
      <c r="Y364" s="43" t="e">
        <f>+(J364*11.55+K364*23.1)*12*30+[1]Лист1!$BC$318</f>
        <v>#REF!</v>
      </c>
      <c r="Z364" s="43"/>
      <c r="AA364" s="43">
        <f t="shared" si="131"/>
        <v>29595095.155820224</v>
      </c>
      <c r="AB364" s="43">
        <v>3400735.87</v>
      </c>
      <c r="AC364" s="43">
        <v>1375246.6</v>
      </c>
      <c r="AD364" s="43">
        <v>1453732.58</v>
      </c>
      <c r="AE364" s="43">
        <v>1108475.0900000001</v>
      </c>
      <c r="AF364" s="43">
        <v>484969.78</v>
      </c>
      <c r="AG364" s="43">
        <v>0</v>
      </c>
      <c r="AH364" s="43">
        <v>0</v>
      </c>
      <c r="AI364" s="43">
        <v>0</v>
      </c>
      <c r="AJ364" s="43">
        <v>6217052.4800000004</v>
      </c>
      <c r="AK364" s="43">
        <v>0</v>
      </c>
      <c r="AL364" s="43">
        <v>8218651.9299999997</v>
      </c>
      <c r="AM364" s="43">
        <v>3481683.3</v>
      </c>
      <c r="AN364" s="43">
        <v>2995702.9312</v>
      </c>
      <c r="AO364" s="43">
        <v>295950.95150000002</v>
      </c>
      <c r="AP364" s="43">
        <v>562893.64312022005</v>
      </c>
      <c r="AQ364" s="5">
        <f t="shared" si="132"/>
        <v>8</v>
      </c>
      <c r="AS364" s="36" t="e">
        <f t="shared" si="137"/>
        <v>#REF!</v>
      </c>
      <c r="AT364" s="36">
        <f t="shared" si="138"/>
        <v>165</v>
      </c>
      <c r="AU364" s="37" t="s">
        <v>125</v>
      </c>
      <c r="AV364" s="36" t="s">
        <v>480</v>
      </c>
      <c r="AW364" s="36"/>
      <c r="AX364" s="45" t="e">
        <f t="shared" si="133"/>
        <v>#REF!</v>
      </c>
      <c r="AY364" s="46">
        <v>29595095.149999999</v>
      </c>
      <c r="AZ364" s="46">
        <v>3400735.87</v>
      </c>
      <c r="BA364" s="46">
        <v>1375246.6</v>
      </c>
      <c r="BB364" s="46">
        <v>1453732.58</v>
      </c>
      <c r="BC364" s="46">
        <v>1108475.0900000001</v>
      </c>
      <c r="BD364" s="46">
        <v>484969.78</v>
      </c>
      <c r="BE364" s="45"/>
      <c r="BF364" s="45">
        <v>0</v>
      </c>
      <c r="BG364" s="46"/>
      <c r="BH364" s="46">
        <v>6217052.4800000004</v>
      </c>
      <c r="BI364" s="46"/>
      <c r="BJ364" s="46">
        <v>8218651.9299999997</v>
      </c>
      <c r="BK364" s="46">
        <v>3481683.3</v>
      </c>
      <c r="BL364" s="46">
        <v>2995702.93</v>
      </c>
      <c r="BM364" s="46">
        <v>295950.95</v>
      </c>
      <c r="BN364" s="46">
        <v>562893.64</v>
      </c>
      <c r="BP364" s="48">
        <f>+AY364-'Приложение 2'!E365</f>
        <v>0</v>
      </c>
    </row>
    <row r="365" spans="1:68" ht="12.75" customHeight="1" x14ac:dyDescent="0.2">
      <c r="A365" s="36">
        <f t="shared" si="134"/>
        <v>352</v>
      </c>
      <c r="B365" s="36">
        <f t="shared" si="135"/>
        <v>166</v>
      </c>
      <c r="C365" s="37" t="s">
        <v>125</v>
      </c>
      <c r="D365" s="36" t="s">
        <v>481</v>
      </c>
      <c r="E365" s="38" t="s">
        <v>77</v>
      </c>
      <c r="F365" s="39" t="s">
        <v>61</v>
      </c>
      <c r="G365" s="39">
        <v>1</v>
      </c>
      <c r="H365" s="39">
        <v>2</v>
      </c>
      <c r="I365" s="38">
        <v>208.3</v>
      </c>
      <c r="J365" s="38">
        <v>208.3</v>
      </c>
      <c r="K365" s="38">
        <v>0</v>
      </c>
      <c r="L365" s="40">
        <v>17</v>
      </c>
      <c r="M365" s="41">
        <f t="shared" si="129"/>
        <v>7599896.3399999999</v>
      </c>
      <c r="N365" s="41"/>
      <c r="O365" s="41">
        <v>6969427.7300000004</v>
      </c>
      <c r="P365" s="41">
        <v>0</v>
      </c>
      <c r="Q365" s="41">
        <f t="shared" si="144"/>
        <v>168153.633</v>
      </c>
      <c r="R365" s="41">
        <f>+AY365-O365-Q365</f>
        <v>462314.97699999937</v>
      </c>
      <c r="S365" s="41">
        <v>0</v>
      </c>
      <c r="T365" s="38">
        <v>31974.35</v>
      </c>
      <c r="U365" s="38">
        <v>36485.339999999997</v>
      </c>
      <c r="V365" s="39">
        <v>2026</v>
      </c>
      <c r="W365" s="43">
        <v>143613.81</v>
      </c>
      <c r="X365" s="43">
        <f t="shared" si="145"/>
        <v>24539.823000000004</v>
      </c>
      <c r="Y365" s="43">
        <f>+(J365*11.55+K365*23.1)*12*30</f>
        <v>866111.40000000014</v>
      </c>
      <c r="Z365" s="43"/>
      <c r="AA365" s="43">
        <f t="shared" si="131"/>
        <v>7599896.3390767807</v>
      </c>
      <c r="AB365" s="43">
        <v>759361.73</v>
      </c>
      <c r="AC365" s="43">
        <v>0</v>
      </c>
      <c r="AD365" s="43">
        <v>217725.44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2196709.4500000002</v>
      </c>
      <c r="AK365" s="43">
        <v>0</v>
      </c>
      <c r="AL365" s="43">
        <v>1796171.32</v>
      </c>
      <c r="AM365" s="43">
        <v>1690289.33</v>
      </c>
      <c r="AN365" s="43">
        <v>717993.76910000003</v>
      </c>
      <c r="AO365" s="43">
        <v>75998.963199999998</v>
      </c>
      <c r="AP365" s="43">
        <v>145646.33677677999</v>
      </c>
      <c r="AQ365" s="5">
        <f t="shared" si="132"/>
        <v>5</v>
      </c>
      <c r="AS365" s="36" t="e">
        <f t="shared" si="137"/>
        <v>#REF!</v>
      </c>
      <c r="AT365" s="36">
        <f t="shared" si="138"/>
        <v>166</v>
      </c>
      <c r="AU365" s="37" t="s">
        <v>125</v>
      </c>
      <c r="AV365" s="36" t="s">
        <v>481</v>
      </c>
      <c r="AW365" s="36"/>
      <c r="AX365" s="45">
        <f t="shared" si="133"/>
        <v>0</v>
      </c>
      <c r="AY365" s="46">
        <v>7599896.3399999999</v>
      </c>
      <c r="AZ365" s="46">
        <v>759361.73</v>
      </c>
      <c r="BA365" s="46"/>
      <c r="BB365" s="46">
        <v>217725.44</v>
      </c>
      <c r="BC365" s="46"/>
      <c r="BD365" s="46"/>
      <c r="BE365" s="45"/>
      <c r="BF365" s="45">
        <v>0</v>
      </c>
      <c r="BG365" s="46"/>
      <c r="BH365" s="46">
        <v>2196709.4500000002</v>
      </c>
      <c r="BI365" s="46"/>
      <c r="BJ365" s="46">
        <v>1796171.32</v>
      </c>
      <c r="BK365" s="46">
        <v>1690289.33</v>
      </c>
      <c r="BL365" s="46">
        <v>717993.77</v>
      </c>
      <c r="BM365" s="46">
        <v>75998.960000000006</v>
      </c>
      <c r="BN365" s="46">
        <v>145646.34</v>
      </c>
      <c r="BP365" s="48">
        <f>+AY365-'Приложение 2'!E366</f>
        <v>0</v>
      </c>
    </row>
    <row r="366" spans="1:68" ht="12.75" customHeight="1" x14ac:dyDescent="0.2">
      <c r="A366" s="36">
        <f t="shared" si="134"/>
        <v>353</v>
      </c>
      <c r="B366" s="36">
        <f t="shared" si="135"/>
        <v>167</v>
      </c>
      <c r="C366" s="37" t="s">
        <v>125</v>
      </c>
      <c r="D366" s="36" t="s">
        <v>482</v>
      </c>
      <c r="E366" s="38" t="s">
        <v>77</v>
      </c>
      <c r="F366" s="39" t="s">
        <v>61</v>
      </c>
      <c r="G366" s="39">
        <v>2</v>
      </c>
      <c r="H366" s="39">
        <v>2</v>
      </c>
      <c r="I366" s="38">
        <v>1000.4</v>
      </c>
      <c r="J366" s="38">
        <v>1000.4</v>
      </c>
      <c r="K366" s="38">
        <v>0</v>
      </c>
      <c r="L366" s="40">
        <v>40</v>
      </c>
      <c r="M366" s="41">
        <f t="shared" si="129"/>
        <v>5154170.8600000013</v>
      </c>
      <c r="N366" s="41"/>
      <c r="O366" s="41">
        <v>176933.22</v>
      </c>
      <c r="P366" s="41">
        <v>0</v>
      </c>
      <c r="Q366" s="41">
        <f t="shared" si="144"/>
        <v>119018.96399999999</v>
      </c>
      <c r="R366" s="41">
        <f>IF(Y366&gt;0, Y366, 0)</f>
        <v>4159663.2</v>
      </c>
      <c r="S366" s="41">
        <f>IF(Y366&gt;0, AY366-O366-P366-Q366-R366, 0)</f>
        <v>698555.47600000072</v>
      </c>
      <c r="T366" s="38">
        <v>4536.3</v>
      </c>
      <c r="U366" s="38">
        <v>5152.1099999999997</v>
      </c>
      <c r="V366" s="39">
        <v>2026</v>
      </c>
      <c r="W366" s="43">
        <v>1161.8399999999999</v>
      </c>
      <c r="X366" s="43">
        <f t="shared" si="145"/>
        <v>117857.124</v>
      </c>
      <c r="Y366" s="43">
        <f>+(J366*11.55+K366*23.1)*12*30</f>
        <v>4159663.2</v>
      </c>
      <c r="Z366" s="43"/>
      <c r="AA366" s="43">
        <f t="shared" si="131"/>
        <v>5154170.8548162999</v>
      </c>
      <c r="AB366" s="43">
        <v>3646977.78</v>
      </c>
      <c r="AC366" s="43">
        <v>0</v>
      </c>
      <c r="AD366" s="43">
        <v>0</v>
      </c>
      <c r="AE366" s="43">
        <v>891135.19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  <c r="AK366" s="43">
        <v>0</v>
      </c>
      <c r="AL366" s="43">
        <v>0</v>
      </c>
      <c r="AM366" s="43">
        <v>0</v>
      </c>
      <c r="AN366" s="43">
        <v>465276.837</v>
      </c>
      <c r="AO366" s="43">
        <v>51541.708500000001</v>
      </c>
      <c r="AP366" s="43">
        <v>99239.3393163</v>
      </c>
      <c r="AQ366" s="5">
        <f t="shared" si="132"/>
        <v>2</v>
      </c>
      <c r="AS366" s="36" t="e">
        <f t="shared" si="137"/>
        <v>#REF!</v>
      </c>
      <c r="AT366" s="36">
        <f t="shared" si="138"/>
        <v>167</v>
      </c>
      <c r="AU366" s="37" t="s">
        <v>125</v>
      </c>
      <c r="AV366" s="36" t="s">
        <v>482</v>
      </c>
      <c r="AW366" s="36"/>
      <c r="AX366" s="45">
        <f t="shared" si="133"/>
        <v>0</v>
      </c>
      <c r="AY366" s="46">
        <v>5154170.8600000003</v>
      </c>
      <c r="AZ366" s="46">
        <v>3646977.78</v>
      </c>
      <c r="BA366" s="46"/>
      <c r="BB366" s="46"/>
      <c r="BC366" s="46">
        <v>891135.19</v>
      </c>
      <c r="BD366" s="46"/>
      <c r="BE366" s="45"/>
      <c r="BF366" s="45">
        <v>0</v>
      </c>
      <c r="BG366" s="46"/>
      <c r="BH366" s="46"/>
      <c r="BI366" s="46"/>
      <c r="BJ366" s="46"/>
      <c r="BK366" s="46"/>
      <c r="BL366" s="46">
        <v>465276.84</v>
      </c>
      <c r="BM366" s="46">
        <v>51541.71</v>
      </c>
      <c r="BN366" s="46">
        <v>99239.34</v>
      </c>
      <c r="BP366" s="48">
        <f>+AY366-'Приложение 2'!E367</f>
        <v>0</v>
      </c>
    </row>
    <row r="367" spans="1:68" ht="12.75" customHeight="1" x14ac:dyDescent="0.2">
      <c r="A367" s="36">
        <f t="shared" si="134"/>
        <v>354</v>
      </c>
      <c r="B367" s="36">
        <f t="shared" si="135"/>
        <v>168</v>
      </c>
      <c r="C367" s="37" t="s">
        <v>125</v>
      </c>
      <c r="D367" s="36" t="s">
        <v>483</v>
      </c>
      <c r="E367" s="38" t="s">
        <v>98</v>
      </c>
      <c r="F367" s="39" t="s">
        <v>61</v>
      </c>
      <c r="G367" s="39">
        <v>2</v>
      </c>
      <c r="H367" s="39">
        <v>2</v>
      </c>
      <c r="I367" s="38">
        <v>585</v>
      </c>
      <c r="J367" s="38">
        <v>585</v>
      </c>
      <c r="K367" s="38">
        <v>0</v>
      </c>
      <c r="L367" s="40">
        <v>35</v>
      </c>
      <c r="M367" s="41" t="e">
        <f t="shared" si="129"/>
        <v>#REF!</v>
      </c>
      <c r="N367" s="41"/>
      <c r="O367" s="41">
        <v>710154.07</v>
      </c>
      <c r="P367" s="41">
        <v>0</v>
      </c>
      <c r="Q367" s="41">
        <f t="shared" si="144"/>
        <v>68918.849999999991</v>
      </c>
      <c r="R367" s="41" t="e">
        <f>IF(Y367&gt;0, Y367, 0)</f>
        <v>#REF!</v>
      </c>
      <c r="S367" s="41" t="e">
        <f>IF(Y367&gt;0, AY367-O367-P367-Q367-R367, 0)</f>
        <v>#REF!</v>
      </c>
      <c r="T367" s="38">
        <v>13978.46</v>
      </c>
      <c r="U367" s="38">
        <v>15957.6</v>
      </c>
      <c r="V367" s="39">
        <v>2026</v>
      </c>
      <c r="W367" s="43">
        <v>0</v>
      </c>
      <c r="X367" s="43">
        <f t="shared" si="145"/>
        <v>68918.849999999991</v>
      </c>
      <c r="Y367" s="43" t="e">
        <f>+(J367*11.55+K367*23.1)*12*30+[1]Лист1!$BC$320</f>
        <v>#REF!</v>
      </c>
      <c r="Z367" s="43"/>
      <c r="AA367" s="43">
        <f t="shared" si="131"/>
        <v>9335195.9971106015</v>
      </c>
      <c r="AB367" s="43">
        <v>2132628.9500000002</v>
      </c>
      <c r="AC367" s="43">
        <v>1297676.3400000001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4747091.97</v>
      </c>
      <c r="AN367" s="43">
        <v>885623.66099999996</v>
      </c>
      <c r="AO367" s="43">
        <v>93351.96</v>
      </c>
      <c r="AP367" s="43">
        <v>178823.11611060001</v>
      </c>
      <c r="AQ367" s="5">
        <f t="shared" si="132"/>
        <v>3</v>
      </c>
      <c r="AS367" s="36" t="e">
        <f t="shared" si="137"/>
        <v>#REF!</v>
      </c>
      <c r="AT367" s="36">
        <f t="shared" si="138"/>
        <v>168</v>
      </c>
      <c r="AU367" s="37" t="s">
        <v>125</v>
      </c>
      <c r="AV367" s="36" t="s">
        <v>483</v>
      </c>
      <c r="AW367" s="36"/>
      <c r="AX367" s="45" t="e">
        <f t="shared" si="133"/>
        <v>#REF!</v>
      </c>
      <c r="AY367" s="46">
        <v>9335196</v>
      </c>
      <c r="AZ367" s="46">
        <v>2132628.9500000002</v>
      </c>
      <c r="BA367" s="46">
        <v>1297676.3400000001</v>
      </c>
      <c r="BB367" s="46"/>
      <c r="BC367" s="46"/>
      <c r="BD367" s="46"/>
      <c r="BE367" s="45"/>
      <c r="BF367" s="45">
        <v>0</v>
      </c>
      <c r="BG367" s="46"/>
      <c r="BH367" s="46"/>
      <c r="BI367" s="46"/>
      <c r="BJ367" s="46"/>
      <c r="BK367" s="46">
        <v>4747091.97</v>
      </c>
      <c r="BL367" s="46">
        <v>885623.66</v>
      </c>
      <c r="BM367" s="46">
        <v>93351.96</v>
      </c>
      <c r="BN367" s="46">
        <v>178823.12</v>
      </c>
      <c r="BP367" s="48">
        <f>+AY367-'Приложение 2'!E368</f>
        <v>0</v>
      </c>
    </row>
    <row r="368" spans="1:68" ht="12.75" customHeight="1" x14ac:dyDescent="0.2">
      <c r="A368" s="36">
        <f t="shared" si="134"/>
        <v>355</v>
      </c>
      <c r="B368" s="36">
        <f t="shared" si="135"/>
        <v>169</v>
      </c>
      <c r="C368" s="37" t="s">
        <v>125</v>
      </c>
      <c r="D368" s="36" t="s">
        <v>484</v>
      </c>
      <c r="E368" s="38" t="s">
        <v>108</v>
      </c>
      <c r="F368" s="39" t="s">
        <v>61</v>
      </c>
      <c r="G368" s="39">
        <v>2</v>
      </c>
      <c r="H368" s="39">
        <v>2</v>
      </c>
      <c r="I368" s="38">
        <v>596.70000000000005</v>
      </c>
      <c r="J368" s="38">
        <v>596.70000000000005</v>
      </c>
      <c r="K368" s="38">
        <v>0</v>
      </c>
      <c r="L368" s="40">
        <v>38</v>
      </c>
      <c r="M368" s="41" t="e">
        <f t="shared" si="129"/>
        <v>#REF!</v>
      </c>
      <c r="N368" s="41"/>
      <c r="O368" s="41">
        <v>420681.48</v>
      </c>
      <c r="P368" s="41">
        <v>0</v>
      </c>
      <c r="Q368" s="41">
        <f t="shared" si="144"/>
        <v>70297.227000000014</v>
      </c>
      <c r="R368" s="41" t="e">
        <f>IF(Y368&gt;0, Y368, 0)</f>
        <v>#REF!</v>
      </c>
      <c r="S368" s="41" t="e">
        <f>IF(Y368&gt;0, AY368-O368-P368-Q368-R368, 0)</f>
        <v>#REF!</v>
      </c>
      <c r="T368" s="38">
        <v>8114.69</v>
      </c>
      <c r="U368" s="38">
        <v>9317.01</v>
      </c>
      <c r="V368" s="39">
        <v>2026</v>
      </c>
      <c r="W368" s="43">
        <v>0</v>
      </c>
      <c r="X368" s="43">
        <f t="shared" si="145"/>
        <v>70297.227000000014</v>
      </c>
      <c r="Y368" s="43" t="e">
        <f>+(J368*11.55+K368*23.1)*12*30+[1]Лист1!$BC$321</f>
        <v>#REF!</v>
      </c>
      <c r="Z368" s="43"/>
      <c r="AA368" s="43">
        <f t="shared" si="131"/>
        <v>5559459.8683840195</v>
      </c>
      <c r="AB368" s="43">
        <v>0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4842033.8099999996</v>
      </c>
      <c r="AN368" s="43">
        <v>555945.98699999996</v>
      </c>
      <c r="AO368" s="43">
        <v>55594.598700000002</v>
      </c>
      <c r="AP368" s="43">
        <v>105885.47268402</v>
      </c>
      <c r="AQ368" s="5">
        <f t="shared" si="132"/>
        <v>1</v>
      </c>
      <c r="AS368" s="36" t="e">
        <f t="shared" si="137"/>
        <v>#REF!</v>
      </c>
      <c r="AT368" s="36">
        <f t="shared" si="138"/>
        <v>169</v>
      </c>
      <c r="AU368" s="37" t="s">
        <v>125</v>
      </c>
      <c r="AV368" s="36" t="s">
        <v>484</v>
      </c>
      <c r="AW368" s="36"/>
      <c r="AX368" s="45" t="e">
        <f t="shared" si="133"/>
        <v>#REF!</v>
      </c>
      <c r="AY368" s="46">
        <v>5559459.8700000001</v>
      </c>
      <c r="AZ368" s="46"/>
      <c r="BA368" s="46"/>
      <c r="BB368" s="46"/>
      <c r="BC368" s="46"/>
      <c r="BD368" s="46"/>
      <c r="BE368" s="45"/>
      <c r="BF368" s="45">
        <v>0</v>
      </c>
      <c r="BG368" s="46"/>
      <c r="BH368" s="46"/>
      <c r="BI368" s="46"/>
      <c r="BJ368" s="46"/>
      <c r="BK368" s="46">
        <v>4842033.8099999996</v>
      </c>
      <c r="BL368" s="46">
        <v>555945.99</v>
      </c>
      <c r="BM368" s="46">
        <v>55594.6</v>
      </c>
      <c r="BN368" s="46">
        <v>105885.47</v>
      </c>
      <c r="BP368" s="48">
        <f>+AY368-'Приложение 2'!E369</f>
        <v>0</v>
      </c>
    </row>
    <row r="369" spans="1:73" ht="12.75" customHeight="1" x14ac:dyDescent="0.2">
      <c r="A369" s="36">
        <f t="shared" si="134"/>
        <v>356</v>
      </c>
      <c r="B369" s="36">
        <f t="shared" si="135"/>
        <v>170</v>
      </c>
      <c r="C369" s="37" t="s">
        <v>125</v>
      </c>
      <c r="D369" s="36" t="s">
        <v>485</v>
      </c>
      <c r="E369" s="38" t="s">
        <v>75</v>
      </c>
      <c r="F369" s="39" t="s">
        <v>61</v>
      </c>
      <c r="G369" s="39">
        <v>2</v>
      </c>
      <c r="H369" s="39">
        <v>2</v>
      </c>
      <c r="I369" s="38">
        <v>1004.5</v>
      </c>
      <c r="J369" s="38">
        <v>1004.5</v>
      </c>
      <c r="K369" s="38">
        <v>0</v>
      </c>
      <c r="L369" s="40">
        <v>46</v>
      </c>
      <c r="M369" s="41">
        <f t="shared" si="129"/>
        <v>1063202.99</v>
      </c>
      <c r="N369" s="41"/>
      <c r="O369" s="41">
        <v>0</v>
      </c>
      <c r="P369" s="41">
        <v>0</v>
      </c>
      <c r="Q369" s="41">
        <f t="shared" si="144"/>
        <v>118340.145</v>
      </c>
      <c r="R369" s="41">
        <f>+AY369-O369-Q369</f>
        <v>944862.84499999997</v>
      </c>
      <c r="S369" s="41">
        <v>0</v>
      </c>
      <c r="T369" s="38">
        <v>890.78</v>
      </c>
      <c r="U369" s="38">
        <v>1058.44</v>
      </c>
      <c r="V369" s="39">
        <v>2026</v>
      </c>
      <c r="W369" s="43">
        <v>0</v>
      </c>
      <c r="X369" s="43">
        <f t="shared" si="145"/>
        <v>118340.145</v>
      </c>
      <c r="Y369" s="43" t="e">
        <f>+(J369*11.55+K369*23.1)*12*30+[1]Лист1!$BC$319</f>
        <v>#REF!</v>
      </c>
      <c r="Z369" s="43"/>
      <c r="AA369" s="43">
        <f t="shared" si="131"/>
        <v>1063202.98484392</v>
      </c>
      <c r="AB369" s="43">
        <v>0</v>
      </c>
      <c r="AC369" s="43">
        <v>0</v>
      </c>
      <c r="AD369" s="43">
        <v>0</v>
      </c>
      <c r="AE369" s="43">
        <v>894787.38</v>
      </c>
      <c r="AF369" s="43">
        <v>0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3">
        <v>138216.38740000001</v>
      </c>
      <c r="AO369" s="43">
        <v>10632.0298</v>
      </c>
      <c r="AP369" s="43">
        <v>19567.187643919999</v>
      </c>
      <c r="AQ369" s="5">
        <f t="shared" si="132"/>
        <v>1</v>
      </c>
      <c r="AS369" s="36" t="e">
        <f t="shared" si="137"/>
        <v>#REF!</v>
      </c>
      <c r="AT369" s="36">
        <f t="shared" si="138"/>
        <v>170</v>
      </c>
      <c r="AU369" s="37" t="s">
        <v>125</v>
      </c>
      <c r="AV369" s="36" t="s">
        <v>485</v>
      </c>
      <c r="AW369" s="36"/>
      <c r="AX369" s="45">
        <f t="shared" si="133"/>
        <v>0</v>
      </c>
      <c r="AY369" s="46">
        <v>1063202.99</v>
      </c>
      <c r="AZ369" s="46"/>
      <c r="BA369" s="46"/>
      <c r="BB369" s="46"/>
      <c r="BC369" s="46">
        <v>894787.38</v>
      </c>
      <c r="BD369" s="46"/>
      <c r="BE369" s="45"/>
      <c r="BF369" s="45">
        <v>0</v>
      </c>
      <c r="BG369" s="46"/>
      <c r="BH369" s="46"/>
      <c r="BI369" s="46"/>
      <c r="BJ369" s="46"/>
      <c r="BK369" s="46"/>
      <c r="BL369" s="46">
        <v>138216.39000000001</v>
      </c>
      <c r="BM369" s="46">
        <v>10632.03</v>
      </c>
      <c r="BN369" s="46">
        <v>19567.189999999999</v>
      </c>
      <c r="BP369" s="48">
        <f>+AY369-'Приложение 2'!E370</f>
        <v>0</v>
      </c>
    </row>
    <row r="370" spans="1:73" ht="12.75" customHeight="1" x14ac:dyDescent="0.2">
      <c r="A370" s="36">
        <f t="shared" si="134"/>
        <v>357</v>
      </c>
      <c r="B370" s="36">
        <f t="shared" si="135"/>
        <v>171</v>
      </c>
      <c r="C370" s="37" t="s">
        <v>125</v>
      </c>
      <c r="D370" s="36" t="s">
        <v>486</v>
      </c>
      <c r="E370" s="38" t="s">
        <v>117</v>
      </c>
      <c r="F370" s="39" t="s">
        <v>61</v>
      </c>
      <c r="G370" s="39">
        <v>5</v>
      </c>
      <c r="H370" s="39">
        <v>4</v>
      </c>
      <c r="I370" s="38">
        <v>4191.8999999999996</v>
      </c>
      <c r="J370" s="38">
        <v>4191.8999999999996</v>
      </c>
      <c r="K370" s="38">
        <v>0</v>
      </c>
      <c r="L370" s="40">
        <v>193</v>
      </c>
      <c r="M370" s="41">
        <f t="shared" si="129"/>
        <v>2513756.67</v>
      </c>
      <c r="N370" s="41"/>
      <c r="O370" s="41">
        <v>0</v>
      </c>
      <c r="P370" s="41">
        <v>0</v>
      </c>
      <c r="Q370" s="41">
        <f>+AY370</f>
        <v>2513756.67</v>
      </c>
      <c r="R370" s="41">
        <v>0</v>
      </c>
      <c r="S370" s="41">
        <v>0</v>
      </c>
      <c r="T370" s="38">
        <v>404.92</v>
      </c>
      <c r="U370" s="38">
        <v>599.66999999999996</v>
      </c>
      <c r="V370" s="39">
        <v>2026</v>
      </c>
      <c r="W370" s="43">
        <v>3019051.57</v>
      </c>
      <c r="X370" s="43">
        <f t="shared" si="145"/>
        <v>493847.73899999994</v>
      </c>
      <c r="Y370" s="43">
        <f>+(J370*11.55+K370*23.1)*12*30</f>
        <v>17429920.199999999</v>
      </c>
      <c r="Z370" s="43"/>
      <c r="AA370" s="43">
        <f t="shared" si="131"/>
        <v>2513756.6686892197</v>
      </c>
      <c r="AB370" s="43">
        <v>0</v>
      </c>
      <c r="AC370" s="43">
        <v>0</v>
      </c>
      <c r="AD370" s="43">
        <v>0</v>
      </c>
      <c r="AE370" s="43">
        <v>0</v>
      </c>
      <c r="AF370" s="43">
        <v>1697373.97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43">
        <v>0</v>
      </c>
      <c r="AN370" s="43">
        <v>754127.00100000005</v>
      </c>
      <c r="AO370" s="43">
        <v>25137.566699999999</v>
      </c>
      <c r="AP370" s="43">
        <v>37118.130989220001</v>
      </c>
      <c r="AQ370" s="5">
        <f t="shared" si="132"/>
        <v>1</v>
      </c>
      <c r="AS370" s="36" t="e">
        <f t="shared" si="137"/>
        <v>#REF!</v>
      </c>
      <c r="AT370" s="36">
        <f t="shared" si="138"/>
        <v>171</v>
      </c>
      <c r="AU370" s="37" t="s">
        <v>125</v>
      </c>
      <c r="AV370" s="36" t="s">
        <v>486</v>
      </c>
      <c r="AW370" s="36"/>
      <c r="AX370" s="45">
        <f t="shared" si="133"/>
        <v>0</v>
      </c>
      <c r="AY370" s="46">
        <v>2513756.67</v>
      </c>
      <c r="AZ370" s="46"/>
      <c r="BA370" s="46"/>
      <c r="BB370" s="46"/>
      <c r="BC370" s="46"/>
      <c r="BD370" s="46">
        <v>1697373.97</v>
      </c>
      <c r="BE370" s="45"/>
      <c r="BF370" s="45">
        <v>0</v>
      </c>
      <c r="BG370" s="46"/>
      <c r="BH370" s="46"/>
      <c r="BI370" s="46"/>
      <c r="BJ370" s="46"/>
      <c r="BK370" s="46"/>
      <c r="BL370" s="46">
        <v>754127</v>
      </c>
      <c r="BM370" s="46">
        <v>25137.57</v>
      </c>
      <c r="BN370" s="46">
        <v>37118.129999999997</v>
      </c>
      <c r="BP370" s="48">
        <f>+AY370-'Приложение 2'!E371</f>
        <v>0</v>
      </c>
    </row>
    <row r="371" spans="1:73" ht="12.75" customHeight="1" x14ac:dyDescent="0.2">
      <c r="A371" s="36">
        <f t="shared" si="134"/>
        <v>358</v>
      </c>
      <c r="B371" s="36">
        <f t="shared" si="135"/>
        <v>172</v>
      </c>
      <c r="C371" s="37" t="s">
        <v>125</v>
      </c>
      <c r="D371" s="36" t="s">
        <v>487</v>
      </c>
      <c r="E371" s="38" t="s">
        <v>83</v>
      </c>
      <c r="F371" s="39" t="s">
        <v>61</v>
      </c>
      <c r="G371" s="39">
        <v>5</v>
      </c>
      <c r="H371" s="39">
        <v>4</v>
      </c>
      <c r="I371" s="38">
        <v>2958.6</v>
      </c>
      <c r="J371" s="38">
        <v>2650.4</v>
      </c>
      <c r="K371" s="38">
        <v>274.2</v>
      </c>
      <c r="L371" s="40">
        <v>106</v>
      </c>
      <c r="M371" s="41">
        <f t="shared" si="129"/>
        <v>3855704.91</v>
      </c>
      <c r="N371" s="41"/>
      <c r="O371" s="41">
        <v>0</v>
      </c>
      <c r="P371" s="41">
        <v>0</v>
      </c>
      <c r="Q371" s="41">
        <f t="shared" ref="Q371:Q380" si="146">+W371+X371</f>
        <v>1085525.5079999999</v>
      </c>
      <c r="R371" s="41">
        <f>+AY371-O371-Q371</f>
        <v>2770179.4020000002</v>
      </c>
      <c r="S371" s="41">
        <v>0</v>
      </c>
      <c r="T371" s="38">
        <v>1148.24</v>
      </c>
      <c r="U371" s="38">
        <v>1318.37</v>
      </c>
      <c r="V371" s="39">
        <v>2026</v>
      </c>
      <c r="W371" s="43">
        <v>708674.88</v>
      </c>
      <c r="X371" s="43">
        <f t="shared" si="145"/>
        <v>376850.62799999997</v>
      </c>
      <c r="Y371" s="43">
        <f>+(J371*11.55+K371*23.1)*12*30</f>
        <v>13300610.4</v>
      </c>
      <c r="Z371" s="43"/>
      <c r="AA371" s="43">
        <f t="shared" si="131"/>
        <v>3855704.9045253997</v>
      </c>
      <c r="AB371" s="43">
        <v>0</v>
      </c>
      <c r="AC371" s="43">
        <v>3358141.61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385570.49</v>
      </c>
      <c r="AO371" s="43">
        <v>38557.048999999999</v>
      </c>
      <c r="AP371" s="43">
        <v>73435.755525400004</v>
      </c>
      <c r="AQ371" s="5">
        <f t="shared" si="132"/>
        <v>1</v>
      </c>
      <c r="AS371" s="36" t="e">
        <f t="shared" si="137"/>
        <v>#REF!</v>
      </c>
      <c r="AT371" s="36">
        <f t="shared" si="138"/>
        <v>172</v>
      </c>
      <c r="AU371" s="37" t="s">
        <v>125</v>
      </c>
      <c r="AV371" s="36" t="s">
        <v>487</v>
      </c>
      <c r="AW371" s="36"/>
      <c r="AX371" s="45">
        <f t="shared" si="133"/>
        <v>0</v>
      </c>
      <c r="AY371" s="46">
        <v>3855704.91</v>
      </c>
      <c r="AZ371" s="46"/>
      <c r="BA371" s="46">
        <v>3358141.61</v>
      </c>
      <c r="BB371" s="46"/>
      <c r="BC371" s="46"/>
      <c r="BD371" s="46"/>
      <c r="BE371" s="45"/>
      <c r="BF371" s="45">
        <v>0</v>
      </c>
      <c r="BG371" s="46"/>
      <c r="BH371" s="46"/>
      <c r="BI371" s="46"/>
      <c r="BJ371" s="46"/>
      <c r="BK371" s="46"/>
      <c r="BL371" s="46">
        <v>385570.49</v>
      </c>
      <c r="BM371" s="46">
        <v>38557.050000000003</v>
      </c>
      <c r="BN371" s="46">
        <v>73435.759999999995</v>
      </c>
      <c r="BP371" s="48">
        <f>+AY371-'Приложение 2'!E372</f>
        <v>0</v>
      </c>
    </row>
    <row r="372" spans="1:73" ht="12.75" customHeight="1" x14ac:dyDescent="0.2">
      <c r="A372" s="36">
        <f t="shared" si="134"/>
        <v>359</v>
      </c>
      <c r="B372" s="36">
        <f t="shared" si="135"/>
        <v>173</v>
      </c>
      <c r="C372" s="37" t="s">
        <v>125</v>
      </c>
      <c r="D372" s="36" t="s">
        <v>488</v>
      </c>
      <c r="E372" s="38" t="s">
        <v>77</v>
      </c>
      <c r="F372" s="39" t="s">
        <v>61</v>
      </c>
      <c r="G372" s="39">
        <v>4</v>
      </c>
      <c r="H372" s="39">
        <v>2</v>
      </c>
      <c r="I372" s="38">
        <v>3476.2</v>
      </c>
      <c r="J372" s="38">
        <v>3476.2</v>
      </c>
      <c r="K372" s="38">
        <v>0</v>
      </c>
      <c r="L372" s="40">
        <v>146</v>
      </c>
      <c r="M372" s="41" t="e">
        <f t="shared" si="129"/>
        <v>#REF!</v>
      </c>
      <c r="N372" s="41"/>
      <c r="O372" s="41">
        <v>184716.49</v>
      </c>
      <c r="P372" s="41">
        <v>0</v>
      </c>
      <c r="Q372" s="41">
        <f t="shared" si="146"/>
        <v>409531.12199999997</v>
      </c>
      <c r="R372" s="41" t="e">
        <f t="shared" ref="R372:R377" si="147">IF(Y372&gt;0, Y372, 0)</f>
        <v>#REF!</v>
      </c>
      <c r="S372" s="41" t="e">
        <f t="shared" ref="S372:S377" si="148">IF(Y372&gt;0, AY372-O372-P372-Q372-R372, 0)</f>
        <v>#REF!</v>
      </c>
      <c r="T372" s="38">
        <v>404.92</v>
      </c>
      <c r="U372" s="38">
        <v>599.66999999999996</v>
      </c>
      <c r="V372" s="39">
        <v>2026</v>
      </c>
      <c r="W372" s="43">
        <v>0</v>
      </c>
      <c r="X372" s="43">
        <f t="shared" si="145"/>
        <v>409531.12199999997</v>
      </c>
      <c r="Y372" s="43" t="e">
        <f>+(J372*11.55+K372*23.1)*12*30+[1]Лист1!$BC$316</f>
        <v>#REF!</v>
      </c>
      <c r="Z372" s="43"/>
      <c r="AA372" s="43">
        <f t="shared" si="131"/>
        <v>2084572.8462030999</v>
      </c>
      <c r="AB372" s="43">
        <v>0</v>
      </c>
      <c r="AC372" s="43">
        <v>0</v>
      </c>
      <c r="AD372" s="43">
        <v>0</v>
      </c>
      <c r="AE372" s="43">
        <v>0</v>
      </c>
      <c r="AF372" s="43">
        <v>1407574.46</v>
      </c>
      <c r="AG372" s="43"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3">
        <v>625371.85499999998</v>
      </c>
      <c r="AO372" s="43">
        <v>20845.728500000001</v>
      </c>
      <c r="AP372" s="43">
        <v>30780.802703099998</v>
      </c>
      <c r="AQ372" s="5">
        <f t="shared" si="132"/>
        <v>1</v>
      </c>
      <c r="AS372" s="36" t="e">
        <f t="shared" si="137"/>
        <v>#REF!</v>
      </c>
      <c r="AT372" s="36">
        <f t="shared" si="138"/>
        <v>173</v>
      </c>
      <c r="AU372" s="37" t="s">
        <v>125</v>
      </c>
      <c r="AV372" s="36" t="s">
        <v>488</v>
      </c>
      <c r="AW372" s="36"/>
      <c r="AX372" s="45" t="e">
        <f t="shared" si="133"/>
        <v>#REF!</v>
      </c>
      <c r="AY372" s="46">
        <v>2084572.85</v>
      </c>
      <c r="AZ372" s="46"/>
      <c r="BA372" s="46"/>
      <c r="BB372" s="46"/>
      <c r="BC372" s="46"/>
      <c r="BD372" s="46">
        <v>1407574.46</v>
      </c>
      <c r="BE372" s="45"/>
      <c r="BF372" s="45">
        <v>0</v>
      </c>
      <c r="BG372" s="46"/>
      <c r="BH372" s="46"/>
      <c r="BI372" s="46"/>
      <c r="BJ372" s="46"/>
      <c r="BK372" s="46"/>
      <c r="BL372" s="46">
        <v>625371.86</v>
      </c>
      <c r="BM372" s="46">
        <v>20845.73</v>
      </c>
      <c r="BN372" s="46">
        <v>30780.799999999999</v>
      </c>
      <c r="BP372" s="48">
        <f>+AY372-'Приложение 2'!E373</f>
        <v>0</v>
      </c>
    </row>
    <row r="373" spans="1:73" ht="12.75" customHeight="1" x14ac:dyDescent="0.2">
      <c r="A373" s="36">
        <f t="shared" si="134"/>
        <v>360</v>
      </c>
      <c r="B373" s="36">
        <f t="shared" si="135"/>
        <v>174</v>
      </c>
      <c r="C373" s="37" t="s">
        <v>125</v>
      </c>
      <c r="D373" s="36" t="s">
        <v>489</v>
      </c>
      <c r="E373" s="38" t="s">
        <v>81</v>
      </c>
      <c r="F373" s="39" t="s">
        <v>61</v>
      </c>
      <c r="G373" s="39">
        <v>2</v>
      </c>
      <c r="H373" s="39">
        <v>2</v>
      </c>
      <c r="I373" s="38">
        <v>635.1</v>
      </c>
      <c r="J373" s="38">
        <v>635.1</v>
      </c>
      <c r="K373" s="38">
        <v>0</v>
      </c>
      <c r="L373" s="40">
        <v>33</v>
      </c>
      <c r="M373" s="41" t="e">
        <f t="shared" si="129"/>
        <v>#REF!</v>
      </c>
      <c r="N373" s="41"/>
      <c r="O373" s="41">
        <v>1758929.01</v>
      </c>
      <c r="P373" s="41">
        <v>0</v>
      </c>
      <c r="Q373" s="41">
        <f t="shared" si="146"/>
        <v>74821.131000000008</v>
      </c>
      <c r="R373" s="41" t="e">
        <f t="shared" si="147"/>
        <v>#REF!</v>
      </c>
      <c r="S373" s="41" t="e">
        <f t="shared" si="148"/>
        <v>#REF!</v>
      </c>
      <c r="T373" s="38">
        <v>9513.7800000000007</v>
      </c>
      <c r="U373" s="38">
        <v>10959.08</v>
      </c>
      <c r="V373" s="39">
        <v>2026</v>
      </c>
      <c r="W373" s="43">
        <v>0</v>
      </c>
      <c r="X373" s="43">
        <f t="shared" si="145"/>
        <v>74821.131000000008</v>
      </c>
      <c r="Y373" s="43" t="e">
        <f>+(J373*11.55+K373*23.1)*12*30+[2]Лист1!$BC$161</f>
        <v>#REF!</v>
      </c>
      <c r="Z373" s="43"/>
      <c r="AA373" s="43">
        <f t="shared" si="131"/>
        <v>6960111.6994541204</v>
      </c>
      <c r="AB373" s="43">
        <v>0</v>
      </c>
      <c r="AC373" s="43">
        <v>0</v>
      </c>
      <c r="AD373" s="43">
        <v>0</v>
      </c>
      <c r="AE373" s="43">
        <v>565733.66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5476468.5700000003</v>
      </c>
      <c r="AM373" s="43">
        <v>0</v>
      </c>
      <c r="AN373" s="43">
        <v>716177.62719999999</v>
      </c>
      <c r="AO373" s="43">
        <v>69601.116999999998</v>
      </c>
      <c r="AP373" s="43">
        <v>132130.72525412001</v>
      </c>
      <c r="AQ373" s="5">
        <f t="shared" si="132"/>
        <v>2</v>
      </c>
      <c r="AS373" s="36" t="e">
        <f t="shared" si="137"/>
        <v>#REF!</v>
      </c>
      <c r="AT373" s="36">
        <f t="shared" si="138"/>
        <v>174</v>
      </c>
      <c r="AU373" s="37" t="s">
        <v>125</v>
      </c>
      <c r="AV373" s="36" t="s">
        <v>489</v>
      </c>
      <c r="AW373" s="36"/>
      <c r="AX373" s="45" t="e">
        <f t="shared" si="133"/>
        <v>#REF!</v>
      </c>
      <c r="AY373" s="46">
        <v>6960111.71</v>
      </c>
      <c r="AZ373" s="46"/>
      <c r="BA373" s="46"/>
      <c r="BB373" s="46"/>
      <c r="BC373" s="46">
        <v>565733.66</v>
      </c>
      <c r="BD373" s="46"/>
      <c r="BE373" s="45"/>
      <c r="BF373" s="45">
        <v>0</v>
      </c>
      <c r="BG373" s="46"/>
      <c r="BH373" s="46"/>
      <c r="BI373" s="46"/>
      <c r="BJ373" s="46">
        <v>5476468.5700000003</v>
      </c>
      <c r="BK373" s="46"/>
      <c r="BL373" s="46">
        <v>716177.63</v>
      </c>
      <c r="BM373" s="46">
        <v>69601.119999999995</v>
      </c>
      <c r="BN373" s="46">
        <v>132130.73000000001</v>
      </c>
      <c r="BP373" s="48">
        <f>+AY373-'Приложение 2'!E374</f>
        <v>0</v>
      </c>
    </row>
    <row r="374" spans="1:73" ht="12.75" customHeight="1" x14ac:dyDescent="0.2">
      <c r="A374" s="36">
        <f t="shared" si="134"/>
        <v>361</v>
      </c>
      <c r="B374" s="36">
        <f t="shared" si="135"/>
        <v>175</v>
      </c>
      <c r="C374" s="37" t="s">
        <v>125</v>
      </c>
      <c r="D374" s="36" t="s">
        <v>490</v>
      </c>
      <c r="E374" s="38" t="s">
        <v>86</v>
      </c>
      <c r="F374" s="39" t="s">
        <v>61</v>
      </c>
      <c r="G374" s="39">
        <v>2</v>
      </c>
      <c r="H374" s="39">
        <v>3</v>
      </c>
      <c r="I374" s="38">
        <v>853.6</v>
      </c>
      <c r="J374" s="38">
        <v>853.6</v>
      </c>
      <c r="K374" s="38">
        <v>0</v>
      </c>
      <c r="L374" s="40">
        <v>40</v>
      </c>
      <c r="M374" s="41">
        <f t="shared" si="129"/>
        <v>32047370.609999999</v>
      </c>
      <c r="N374" s="41"/>
      <c r="O374" s="41">
        <v>7152789.3799999999</v>
      </c>
      <c r="P374" s="41">
        <v>0</v>
      </c>
      <c r="Q374" s="41">
        <f t="shared" si="146"/>
        <v>686205.576</v>
      </c>
      <c r="R374" s="41">
        <f t="shared" si="147"/>
        <v>3549268.8000000007</v>
      </c>
      <c r="S374" s="41">
        <f t="shared" si="148"/>
        <v>20659106.853999998</v>
      </c>
      <c r="T374" s="38">
        <v>32865.129999999997</v>
      </c>
      <c r="U374" s="38">
        <v>37543.78</v>
      </c>
      <c r="V374" s="39">
        <v>2026</v>
      </c>
      <c r="W374" s="43">
        <v>585642.96</v>
      </c>
      <c r="X374" s="43">
        <f t="shared" si="145"/>
        <v>100562.61600000001</v>
      </c>
      <c r="Y374" s="43">
        <f>+(J374*11.55+K374*23.1)*12*30</f>
        <v>3549268.8000000007</v>
      </c>
      <c r="Z374" s="43"/>
      <c r="AA374" s="43">
        <f t="shared" si="131"/>
        <v>32047370.59805008</v>
      </c>
      <c r="AB374" s="43">
        <v>3111815.5</v>
      </c>
      <c r="AC374" s="43">
        <v>0</v>
      </c>
      <c r="AD374" s="43">
        <v>892224.81</v>
      </c>
      <c r="AE374" s="43">
        <v>760368.84</v>
      </c>
      <c r="AF374" s="43">
        <v>0</v>
      </c>
      <c r="AG374" s="43">
        <v>0</v>
      </c>
      <c r="AH374" s="43">
        <v>0</v>
      </c>
      <c r="AI374" s="43">
        <v>0</v>
      </c>
      <c r="AJ374" s="43">
        <v>9001974</v>
      </c>
      <c r="AK374" s="43">
        <v>0</v>
      </c>
      <c r="AL374" s="43">
        <v>7360594.5099999998</v>
      </c>
      <c r="AM374" s="43">
        <v>6926696.9400000004</v>
      </c>
      <c r="AN374" s="43">
        <v>3059745.2467999998</v>
      </c>
      <c r="AO374" s="43">
        <v>320473.70600000001</v>
      </c>
      <c r="AP374" s="43">
        <v>613477.04525007994</v>
      </c>
      <c r="AQ374" s="5">
        <f t="shared" si="132"/>
        <v>6</v>
      </c>
      <c r="AS374" s="36" t="e">
        <f t="shared" si="137"/>
        <v>#REF!</v>
      </c>
      <c r="AT374" s="36">
        <f t="shared" si="138"/>
        <v>175</v>
      </c>
      <c r="AU374" s="37" t="s">
        <v>125</v>
      </c>
      <c r="AV374" s="36" t="s">
        <v>490</v>
      </c>
      <c r="AW374" s="36"/>
      <c r="AX374" s="45">
        <f t="shared" si="133"/>
        <v>0</v>
      </c>
      <c r="AY374" s="46">
        <v>32047370.609999999</v>
      </c>
      <c r="AZ374" s="46">
        <v>3111815.5</v>
      </c>
      <c r="BA374" s="46"/>
      <c r="BB374" s="46">
        <v>892224.81</v>
      </c>
      <c r="BC374" s="46">
        <v>760368.84</v>
      </c>
      <c r="BD374" s="46"/>
      <c r="BE374" s="45"/>
      <c r="BF374" s="45">
        <v>0</v>
      </c>
      <c r="BG374" s="46"/>
      <c r="BH374" s="46">
        <v>9001974</v>
      </c>
      <c r="BI374" s="46"/>
      <c r="BJ374" s="46">
        <v>7360594.5099999998</v>
      </c>
      <c r="BK374" s="46">
        <v>6926696.9400000004</v>
      </c>
      <c r="BL374" s="46">
        <v>3059745.25</v>
      </c>
      <c r="BM374" s="46">
        <v>320473.71000000002</v>
      </c>
      <c r="BN374" s="46">
        <v>613477.05000000005</v>
      </c>
      <c r="BP374" s="48">
        <f>+AY374-'Приложение 2'!E375</f>
        <v>0</v>
      </c>
    </row>
    <row r="375" spans="1:73" ht="12.75" customHeight="1" x14ac:dyDescent="0.2">
      <c r="A375" s="36">
        <f t="shared" si="134"/>
        <v>362</v>
      </c>
      <c r="B375" s="36">
        <f t="shared" si="135"/>
        <v>176</v>
      </c>
      <c r="C375" s="37" t="s">
        <v>125</v>
      </c>
      <c r="D375" s="36" t="s">
        <v>491</v>
      </c>
      <c r="E375" s="38" t="s">
        <v>67</v>
      </c>
      <c r="F375" s="39" t="s">
        <v>61</v>
      </c>
      <c r="G375" s="39">
        <v>2</v>
      </c>
      <c r="H375" s="39">
        <v>3</v>
      </c>
      <c r="I375" s="38">
        <v>918.6</v>
      </c>
      <c r="J375" s="38">
        <v>918.6</v>
      </c>
      <c r="K375" s="38">
        <v>0</v>
      </c>
      <c r="L375" s="40">
        <v>34</v>
      </c>
      <c r="M375" s="41">
        <f t="shared" si="129"/>
        <v>34487716.299999997</v>
      </c>
      <c r="N375" s="41"/>
      <c r="O375" s="41">
        <v>7682255.5599999996</v>
      </c>
      <c r="P375" s="41">
        <v>0</v>
      </c>
      <c r="Q375" s="41">
        <f t="shared" si="146"/>
        <v>778025.60600000003</v>
      </c>
      <c r="R375" s="41">
        <f t="shared" si="147"/>
        <v>3819538.8000000007</v>
      </c>
      <c r="S375" s="41">
        <f t="shared" si="148"/>
        <v>22207896.333999999</v>
      </c>
      <c r="T375" s="38">
        <v>32865.129999999997</v>
      </c>
      <c r="U375" s="38">
        <v>37543.78</v>
      </c>
      <c r="V375" s="39">
        <v>2026</v>
      </c>
      <c r="W375" s="43">
        <v>669805.34</v>
      </c>
      <c r="X375" s="43">
        <f t="shared" si="145"/>
        <v>108220.26600000002</v>
      </c>
      <c r="Y375" s="43">
        <f>+(J375*11.55+K375*23.1)*12*30</f>
        <v>3819538.8000000007</v>
      </c>
      <c r="Z375" s="43"/>
      <c r="AA375" s="43">
        <f t="shared" si="131"/>
        <v>34487716.305399485</v>
      </c>
      <c r="AB375" s="43">
        <v>3348774.28</v>
      </c>
      <c r="AC375" s="43">
        <v>0</v>
      </c>
      <c r="AD375" s="43">
        <v>960166.02</v>
      </c>
      <c r="AE375" s="43">
        <v>818269.47</v>
      </c>
      <c r="AF375" s="43">
        <v>0</v>
      </c>
      <c r="AG375" s="43">
        <v>0</v>
      </c>
      <c r="AH375" s="43">
        <v>0</v>
      </c>
      <c r="AI375" s="43">
        <v>0</v>
      </c>
      <c r="AJ375" s="43">
        <v>9687457.0199999996</v>
      </c>
      <c r="AK375" s="43">
        <v>0</v>
      </c>
      <c r="AL375" s="43">
        <v>7921089.6399999997</v>
      </c>
      <c r="AM375" s="43">
        <v>7454151.5999999996</v>
      </c>
      <c r="AN375" s="43">
        <v>3292738.9687999999</v>
      </c>
      <c r="AO375" s="43">
        <v>344877.163</v>
      </c>
      <c r="AP375" s="43">
        <v>660192.14359948004</v>
      </c>
      <c r="AQ375" s="5">
        <f t="shared" si="132"/>
        <v>6</v>
      </c>
      <c r="AS375" s="36" t="e">
        <f t="shared" si="137"/>
        <v>#REF!</v>
      </c>
      <c r="AT375" s="36">
        <f t="shared" si="138"/>
        <v>176</v>
      </c>
      <c r="AU375" s="37" t="s">
        <v>125</v>
      </c>
      <c r="AV375" s="36" t="s">
        <v>491</v>
      </c>
      <c r="AW375" s="36"/>
      <c r="AX375" s="45">
        <f t="shared" si="133"/>
        <v>0</v>
      </c>
      <c r="AY375" s="46">
        <v>34487716.299999997</v>
      </c>
      <c r="AZ375" s="46">
        <v>3348774.28</v>
      </c>
      <c r="BA375" s="46"/>
      <c r="BB375" s="46">
        <v>960166.02</v>
      </c>
      <c r="BC375" s="46">
        <v>818269.47</v>
      </c>
      <c r="BD375" s="46"/>
      <c r="BE375" s="45"/>
      <c r="BF375" s="45">
        <v>0</v>
      </c>
      <c r="BG375" s="46"/>
      <c r="BH375" s="46">
        <v>9687457.0199999996</v>
      </c>
      <c r="BI375" s="46"/>
      <c r="BJ375" s="46">
        <v>7921089.6399999997</v>
      </c>
      <c r="BK375" s="46">
        <v>7454151.5999999996</v>
      </c>
      <c r="BL375" s="46">
        <v>3292738.97</v>
      </c>
      <c r="BM375" s="46">
        <v>344877.16</v>
      </c>
      <c r="BN375" s="46">
        <v>660192.14</v>
      </c>
      <c r="BP375" s="48">
        <f>+AY375-'Приложение 2'!E376</f>
        <v>0</v>
      </c>
    </row>
    <row r="376" spans="1:73" ht="12.75" customHeight="1" x14ac:dyDescent="0.2">
      <c r="A376" s="36">
        <f t="shared" si="134"/>
        <v>363</v>
      </c>
      <c r="B376" s="36">
        <f t="shared" si="135"/>
        <v>177</v>
      </c>
      <c r="C376" s="37" t="s">
        <v>125</v>
      </c>
      <c r="D376" s="36" t="s">
        <v>492</v>
      </c>
      <c r="E376" s="38" t="s">
        <v>129</v>
      </c>
      <c r="F376" s="39" t="s">
        <v>61</v>
      </c>
      <c r="G376" s="39">
        <v>2</v>
      </c>
      <c r="H376" s="39">
        <v>2</v>
      </c>
      <c r="I376" s="38">
        <v>610.4</v>
      </c>
      <c r="J376" s="38">
        <v>610.4</v>
      </c>
      <c r="K376" s="38">
        <v>0</v>
      </c>
      <c r="L376" s="40">
        <v>32</v>
      </c>
      <c r="M376" s="41">
        <f t="shared" si="129"/>
        <v>22916723.329999998</v>
      </c>
      <c r="N376" s="41"/>
      <c r="O376" s="41">
        <v>5123466.0199999996</v>
      </c>
      <c r="P376" s="41">
        <v>0</v>
      </c>
      <c r="Q376" s="41">
        <f t="shared" si="146"/>
        <v>489997.924</v>
      </c>
      <c r="R376" s="41">
        <f t="shared" si="147"/>
        <v>2538043.2000000002</v>
      </c>
      <c r="S376" s="41">
        <f t="shared" si="148"/>
        <v>14765216.186000001</v>
      </c>
      <c r="T376" s="38">
        <v>32865.129999999997</v>
      </c>
      <c r="U376" s="38">
        <v>37543.78</v>
      </c>
      <c r="V376" s="39">
        <v>2026</v>
      </c>
      <c r="W376" s="43">
        <v>418086.7</v>
      </c>
      <c r="X376" s="43">
        <f t="shared" si="145"/>
        <v>71911.224000000002</v>
      </c>
      <c r="Y376" s="43">
        <f>+(J376*11.55+K376*23.1)*12*30</f>
        <v>2538043.2000000002</v>
      </c>
      <c r="Z376" s="43"/>
      <c r="AA376" s="43">
        <f t="shared" si="131"/>
        <v>22916723.327942558</v>
      </c>
      <c r="AB376" s="43">
        <v>2225225.15</v>
      </c>
      <c r="AC376" s="43">
        <v>0</v>
      </c>
      <c r="AD376" s="43">
        <v>638020.18000000005</v>
      </c>
      <c r="AE376" s="43">
        <v>543731.43000000005</v>
      </c>
      <c r="AF376" s="43">
        <v>0</v>
      </c>
      <c r="AG376" s="43">
        <v>0</v>
      </c>
      <c r="AH376" s="43">
        <v>0</v>
      </c>
      <c r="AI376" s="43">
        <v>0</v>
      </c>
      <c r="AJ376" s="43">
        <v>6437212.9000000004</v>
      </c>
      <c r="AK376" s="43">
        <v>0</v>
      </c>
      <c r="AL376" s="43">
        <v>5263480.43</v>
      </c>
      <c r="AM376" s="43">
        <v>4953205.0199999996</v>
      </c>
      <c r="AN376" s="43">
        <v>2187990.2763999999</v>
      </c>
      <c r="AO376" s="43">
        <v>229167.23319999999</v>
      </c>
      <c r="AP376" s="43">
        <v>438690.70834255998</v>
      </c>
      <c r="AQ376" s="5">
        <f t="shared" si="132"/>
        <v>6</v>
      </c>
      <c r="AS376" s="36" t="e">
        <f t="shared" si="137"/>
        <v>#REF!</v>
      </c>
      <c r="AT376" s="36">
        <f t="shared" si="138"/>
        <v>177</v>
      </c>
      <c r="AU376" s="37" t="s">
        <v>125</v>
      </c>
      <c r="AV376" s="36" t="s">
        <v>492</v>
      </c>
      <c r="AW376" s="36"/>
      <c r="AX376" s="45">
        <f t="shared" si="133"/>
        <v>0</v>
      </c>
      <c r="AY376" s="46">
        <v>22916723.329999998</v>
      </c>
      <c r="AZ376" s="46">
        <v>2225225.15</v>
      </c>
      <c r="BA376" s="46"/>
      <c r="BB376" s="46">
        <v>638020.18000000005</v>
      </c>
      <c r="BC376" s="46">
        <v>543731.43000000005</v>
      </c>
      <c r="BD376" s="46"/>
      <c r="BE376" s="45"/>
      <c r="BF376" s="45">
        <v>0</v>
      </c>
      <c r="BG376" s="46"/>
      <c r="BH376" s="46">
        <v>6437212.9000000004</v>
      </c>
      <c r="BI376" s="46"/>
      <c r="BJ376" s="46">
        <v>5263480.43</v>
      </c>
      <c r="BK376" s="46">
        <v>4953205.0199999996</v>
      </c>
      <c r="BL376" s="46">
        <v>2187990.2799999998</v>
      </c>
      <c r="BM376" s="46">
        <v>229167.23</v>
      </c>
      <c r="BN376" s="46">
        <v>438690.71</v>
      </c>
      <c r="BP376" s="48">
        <f>+AY376-'Приложение 2'!E377</f>
        <v>0</v>
      </c>
    </row>
    <row r="377" spans="1:73" ht="12.75" customHeight="1" x14ac:dyDescent="0.2">
      <c r="A377" s="36">
        <f t="shared" si="134"/>
        <v>364</v>
      </c>
      <c r="B377" s="36">
        <f t="shared" si="135"/>
        <v>178</v>
      </c>
      <c r="C377" s="37" t="s">
        <v>125</v>
      </c>
      <c r="D377" s="36" t="s">
        <v>493</v>
      </c>
      <c r="E377" s="38" t="s">
        <v>60</v>
      </c>
      <c r="F377" s="39" t="s">
        <v>61</v>
      </c>
      <c r="G377" s="39">
        <v>2</v>
      </c>
      <c r="H377" s="39">
        <v>2</v>
      </c>
      <c r="I377" s="38">
        <v>610.1</v>
      </c>
      <c r="J377" s="38">
        <v>610.1</v>
      </c>
      <c r="K377" s="38">
        <v>0</v>
      </c>
      <c r="L377" s="40">
        <v>28</v>
      </c>
      <c r="M377" s="41">
        <f t="shared" si="129"/>
        <v>22905460.18</v>
      </c>
      <c r="N377" s="41"/>
      <c r="O377" s="41">
        <v>5147034.84</v>
      </c>
      <c r="P377" s="41">
        <v>0</v>
      </c>
      <c r="Q377" s="41">
        <f t="shared" si="146"/>
        <v>372178.98099999997</v>
      </c>
      <c r="R377" s="41">
        <f t="shared" si="147"/>
        <v>2536795.8000000003</v>
      </c>
      <c r="S377" s="41">
        <f t="shared" si="148"/>
        <v>14849450.559</v>
      </c>
      <c r="T377" s="38">
        <v>32865.129999999997</v>
      </c>
      <c r="U377" s="38">
        <v>37543.78</v>
      </c>
      <c r="V377" s="39">
        <v>2026</v>
      </c>
      <c r="W377" s="43">
        <v>300303.09999999998</v>
      </c>
      <c r="X377" s="43">
        <f t="shared" si="145"/>
        <v>71875.881000000008</v>
      </c>
      <c r="Y377" s="43">
        <f>+(J377*11.55+K377*23.1)*12*30</f>
        <v>2536795.8000000003</v>
      </c>
      <c r="Z377" s="43"/>
      <c r="AA377" s="43">
        <f t="shared" si="131"/>
        <v>22905460.180497162</v>
      </c>
      <c r="AB377" s="43">
        <v>2224131.4900000002</v>
      </c>
      <c r="AC377" s="43">
        <v>0</v>
      </c>
      <c r="AD377" s="43">
        <v>637706.61</v>
      </c>
      <c r="AE377" s="43">
        <v>543464.18999999994</v>
      </c>
      <c r="AF377" s="43">
        <v>0</v>
      </c>
      <c r="AG377" s="43">
        <v>0</v>
      </c>
      <c r="AH377" s="43">
        <v>0</v>
      </c>
      <c r="AI377" s="43">
        <v>0</v>
      </c>
      <c r="AJ377" s="43">
        <v>6434049.1299999999</v>
      </c>
      <c r="AK377" s="43">
        <v>0</v>
      </c>
      <c r="AL377" s="43">
        <v>5260893.5199999996</v>
      </c>
      <c r="AM377" s="43">
        <v>4950770.62</v>
      </c>
      <c r="AN377" s="43">
        <v>2186914.9188999999</v>
      </c>
      <c r="AO377" s="43">
        <v>229054.6017</v>
      </c>
      <c r="AP377" s="43">
        <v>438475.09989716002</v>
      </c>
      <c r="AQ377" s="5">
        <f t="shared" si="132"/>
        <v>6</v>
      </c>
      <c r="AS377" s="36" t="e">
        <f t="shared" si="137"/>
        <v>#REF!</v>
      </c>
      <c r="AT377" s="36">
        <f t="shared" si="138"/>
        <v>178</v>
      </c>
      <c r="AU377" s="37" t="s">
        <v>125</v>
      </c>
      <c r="AV377" s="36" t="s">
        <v>493</v>
      </c>
      <c r="AW377" s="36"/>
      <c r="AX377" s="45">
        <f t="shared" si="133"/>
        <v>0</v>
      </c>
      <c r="AY377" s="46">
        <v>22905460.18</v>
      </c>
      <c r="AZ377" s="46">
        <v>2224131.4900000002</v>
      </c>
      <c r="BA377" s="46"/>
      <c r="BB377" s="46">
        <v>637706.61</v>
      </c>
      <c r="BC377" s="46">
        <v>543464.18999999994</v>
      </c>
      <c r="BD377" s="46"/>
      <c r="BE377" s="45"/>
      <c r="BF377" s="45">
        <v>0</v>
      </c>
      <c r="BG377" s="46"/>
      <c r="BH377" s="46">
        <v>6434049.1299999999</v>
      </c>
      <c r="BI377" s="46"/>
      <c r="BJ377" s="46">
        <v>5260893.5199999996</v>
      </c>
      <c r="BK377" s="46">
        <v>4950770.62</v>
      </c>
      <c r="BL377" s="46">
        <v>2186914.92</v>
      </c>
      <c r="BM377" s="46">
        <v>229054.6</v>
      </c>
      <c r="BN377" s="46">
        <v>438475.1</v>
      </c>
      <c r="BP377" s="48">
        <f>+AY377-'Приложение 2'!E378</f>
        <v>0</v>
      </c>
    </row>
    <row r="378" spans="1:73" ht="12.75" customHeight="1" x14ac:dyDescent="0.2">
      <c r="A378" s="36">
        <f t="shared" si="134"/>
        <v>365</v>
      </c>
      <c r="B378" s="36">
        <f t="shared" si="135"/>
        <v>179</v>
      </c>
      <c r="C378" s="37" t="s">
        <v>125</v>
      </c>
      <c r="D378" s="36" t="s">
        <v>494</v>
      </c>
      <c r="E378" s="38" t="s">
        <v>60</v>
      </c>
      <c r="F378" s="39" t="s">
        <v>61</v>
      </c>
      <c r="G378" s="39">
        <v>4</v>
      </c>
      <c r="H378" s="39">
        <v>4</v>
      </c>
      <c r="I378" s="38">
        <v>3434.6</v>
      </c>
      <c r="J378" s="38">
        <v>3434.6</v>
      </c>
      <c r="K378" s="38">
        <v>0</v>
      </c>
      <c r="L378" s="40">
        <v>77</v>
      </c>
      <c r="M378" s="41">
        <f t="shared" si="129"/>
        <v>2059626.58</v>
      </c>
      <c r="N378" s="41"/>
      <c r="O378" s="41">
        <v>0</v>
      </c>
      <c r="P378" s="41">
        <v>0</v>
      </c>
      <c r="Q378" s="41">
        <f t="shared" si="146"/>
        <v>404630.22600000002</v>
      </c>
      <c r="R378" s="41">
        <f>+AY378-O378-Q378</f>
        <v>1654996.3540000001</v>
      </c>
      <c r="S378" s="41">
        <v>0</v>
      </c>
      <c r="T378" s="38">
        <v>404.92</v>
      </c>
      <c r="U378" s="38">
        <v>599.66999999999996</v>
      </c>
      <c r="V378" s="39">
        <v>2026</v>
      </c>
      <c r="W378" s="43">
        <v>0</v>
      </c>
      <c r="X378" s="43">
        <f t="shared" si="145"/>
        <v>404630.22600000002</v>
      </c>
      <c r="Y378" s="43" t="e">
        <f>+(J378*11.55+K378*23.1)*12*30+[1]Лист1!$BC$263</f>
        <v>#REF!</v>
      </c>
      <c r="Z378" s="43"/>
      <c r="AA378" s="43">
        <f t="shared" si="131"/>
        <v>2059626.57588028</v>
      </c>
      <c r="AB378" s="43">
        <v>0</v>
      </c>
      <c r="AC378" s="43">
        <v>0</v>
      </c>
      <c r="AD378" s="43">
        <v>0</v>
      </c>
      <c r="AE378" s="43">
        <v>0</v>
      </c>
      <c r="AF378" s="43">
        <v>1390729.89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617887.97400000005</v>
      </c>
      <c r="AO378" s="43">
        <v>20596.265800000001</v>
      </c>
      <c r="AP378" s="43">
        <v>30412.446080279999</v>
      </c>
      <c r="AQ378" s="5">
        <f t="shared" si="132"/>
        <v>1</v>
      </c>
      <c r="AS378" s="36" t="e">
        <f t="shared" si="137"/>
        <v>#REF!</v>
      </c>
      <c r="AT378" s="36">
        <f t="shared" si="138"/>
        <v>179</v>
      </c>
      <c r="AU378" s="37" t="s">
        <v>125</v>
      </c>
      <c r="AV378" s="36" t="s">
        <v>494</v>
      </c>
      <c r="AW378" s="36"/>
      <c r="AX378" s="45">
        <f t="shared" si="133"/>
        <v>0</v>
      </c>
      <c r="AY378" s="46">
        <v>2059626.58</v>
      </c>
      <c r="AZ378" s="46"/>
      <c r="BA378" s="46"/>
      <c r="BB378" s="46"/>
      <c r="BC378" s="46"/>
      <c r="BD378" s="46">
        <v>1390729.89</v>
      </c>
      <c r="BE378" s="45"/>
      <c r="BF378" s="45">
        <v>0</v>
      </c>
      <c r="BG378" s="46"/>
      <c r="BH378" s="46"/>
      <c r="BI378" s="46"/>
      <c r="BJ378" s="46"/>
      <c r="BK378" s="46"/>
      <c r="BL378" s="46">
        <v>617887.97</v>
      </c>
      <c r="BM378" s="46">
        <v>20596.27</v>
      </c>
      <c r="BN378" s="46">
        <v>30412.45</v>
      </c>
      <c r="BP378" s="48">
        <f>+AY378-'Приложение 2'!E379</f>
        <v>0</v>
      </c>
    </row>
    <row r="379" spans="1:73" ht="12.75" customHeight="1" x14ac:dyDescent="0.2">
      <c r="A379" s="36">
        <f t="shared" si="134"/>
        <v>366</v>
      </c>
      <c r="B379" s="36">
        <f t="shared" si="135"/>
        <v>180</v>
      </c>
      <c r="C379" s="37" t="s">
        <v>125</v>
      </c>
      <c r="D379" s="36" t="s">
        <v>495</v>
      </c>
      <c r="E379" s="38" t="s">
        <v>326</v>
      </c>
      <c r="F379" s="39" t="s">
        <v>61</v>
      </c>
      <c r="G379" s="39">
        <v>4</v>
      </c>
      <c r="H379" s="39">
        <v>4</v>
      </c>
      <c r="I379" s="38">
        <v>5268.75</v>
      </c>
      <c r="J379" s="38">
        <v>3170.15</v>
      </c>
      <c r="K379" s="38">
        <v>2098.6</v>
      </c>
      <c r="L379" s="40">
        <v>92</v>
      </c>
      <c r="M379" s="41">
        <f t="shared" si="129"/>
        <v>3159511.3</v>
      </c>
      <c r="N379" s="41"/>
      <c r="O379" s="41">
        <v>0</v>
      </c>
      <c r="P379" s="41">
        <v>0</v>
      </c>
      <c r="Q379" s="41">
        <f t="shared" si="146"/>
        <v>867947.50350000011</v>
      </c>
      <c r="R379" s="41">
        <f>+AY379-O379-Q379</f>
        <v>2291563.7964999997</v>
      </c>
      <c r="S379" s="41">
        <v>0</v>
      </c>
      <c r="T379" s="38">
        <v>404.92</v>
      </c>
      <c r="U379" s="38">
        <v>599.66999999999996</v>
      </c>
      <c r="V379" s="39">
        <v>2026</v>
      </c>
      <c r="W379" s="43">
        <v>0</v>
      </c>
      <c r="X379" s="43">
        <f t="shared" si="145"/>
        <v>867947.50350000011</v>
      </c>
      <c r="Y379" s="43" t="e">
        <f>+(J379*11.55+K379*23.1)*12*30+[2]Лист1!$BC$101</f>
        <v>#REF!</v>
      </c>
      <c r="Z379" s="43"/>
      <c r="AA379" s="43">
        <f t="shared" si="131"/>
        <v>3159511.3101034602</v>
      </c>
      <c r="AB379" s="43">
        <v>0</v>
      </c>
      <c r="AC379" s="43">
        <v>0</v>
      </c>
      <c r="AD379" s="43">
        <v>0</v>
      </c>
      <c r="AE379" s="43">
        <v>0</v>
      </c>
      <c r="AF379" s="43">
        <v>2133409.46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947853.39300000004</v>
      </c>
      <c r="AO379" s="43">
        <v>31595.113099999999</v>
      </c>
      <c r="AP379" s="43">
        <v>46653.344003459999</v>
      </c>
      <c r="AQ379" s="5">
        <f t="shared" si="132"/>
        <v>1</v>
      </c>
      <c r="AS379" s="36" t="e">
        <f t="shared" si="137"/>
        <v>#REF!</v>
      </c>
      <c r="AT379" s="36">
        <f t="shared" si="138"/>
        <v>180</v>
      </c>
      <c r="AU379" s="37" t="s">
        <v>125</v>
      </c>
      <c r="AV379" s="36" t="s">
        <v>495</v>
      </c>
      <c r="AW379" s="36"/>
      <c r="AX379" s="45">
        <f t="shared" si="133"/>
        <v>0</v>
      </c>
      <c r="AY379" s="46">
        <v>3159511.3</v>
      </c>
      <c r="AZ379" s="46"/>
      <c r="BA379" s="46"/>
      <c r="BB379" s="46"/>
      <c r="BC379" s="46"/>
      <c r="BD379" s="46">
        <v>2133409.46</v>
      </c>
      <c r="BE379" s="45"/>
      <c r="BF379" s="45">
        <v>0</v>
      </c>
      <c r="BG379" s="46"/>
      <c r="BH379" s="46"/>
      <c r="BI379" s="46"/>
      <c r="BJ379" s="46"/>
      <c r="BK379" s="46"/>
      <c r="BL379" s="46">
        <v>947853.39</v>
      </c>
      <c r="BM379" s="46">
        <v>31595.11</v>
      </c>
      <c r="BN379" s="46">
        <v>46653.34</v>
      </c>
      <c r="BP379" s="48">
        <f>+AY379-'Приложение 2'!E380</f>
        <v>0</v>
      </c>
    </row>
    <row r="380" spans="1:73" ht="12.75" customHeight="1" x14ac:dyDescent="0.2">
      <c r="A380" s="36">
        <f t="shared" si="134"/>
        <v>367</v>
      </c>
      <c r="B380" s="36">
        <f t="shared" si="135"/>
        <v>181</v>
      </c>
      <c r="C380" s="37" t="s">
        <v>125</v>
      </c>
      <c r="D380" s="36" t="s">
        <v>496</v>
      </c>
      <c r="E380" s="38" t="s">
        <v>96</v>
      </c>
      <c r="F380" s="39" t="s">
        <v>61</v>
      </c>
      <c r="G380" s="39">
        <v>5</v>
      </c>
      <c r="H380" s="39">
        <v>4</v>
      </c>
      <c r="I380" s="38">
        <v>4258.2</v>
      </c>
      <c r="J380" s="38">
        <v>4258.2</v>
      </c>
      <c r="K380" s="38">
        <v>0</v>
      </c>
      <c r="L380" s="40">
        <v>196</v>
      </c>
      <c r="M380" s="41">
        <f t="shared" si="129"/>
        <v>2553514.7999999998</v>
      </c>
      <c r="N380" s="41"/>
      <c r="O380" s="41">
        <v>0</v>
      </c>
      <c r="P380" s="41">
        <v>0</v>
      </c>
      <c r="Q380" s="41">
        <f t="shared" si="146"/>
        <v>501658.54200000002</v>
      </c>
      <c r="R380" s="41">
        <f>+AY380-O380-Q380</f>
        <v>2051856.2579999999</v>
      </c>
      <c r="S380" s="41">
        <v>0</v>
      </c>
      <c r="T380" s="38">
        <v>404.92</v>
      </c>
      <c r="U380" s="38">
        <v>599.66999999999996</v>
      </c>
      <c r="V380" s="39">
        <v>2026</v>
      </c>
      <c r="W380" s="43">
        <v>0</v>
      </c>
      <c r="X380" s="43">
        <f t="shared" si="145"/>
        <v>501658.54200000002</v>
      </c>
      <c r="Y380" s="43" t="e">
        <f>+(J380*11.55+K380*23.1)*12*30+[1]Лист1!$BC$264</f>
        <v>#REF!</v>
      </c>
      <c r="Z380" s="43"/>
      <c r="AA380" s="43">
        <f t="shared" si="131"/>
        <v>2553514.7942891405</v>
      </c>
      <c r="AB380" s="43">
        <v>0</v>
      </c>
      <c r="AC380" s="43">
        <v>0</v>
      </c>
      <c r="AD380" s="43">
        <v>0</v>
      </c>
      <c r="AE380" s="43">
        <v>0</v>
      </c>
      <c r="AF380" s="43">
        <v>1724220.01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43">
        <v>0</v>
      </c>
      <c r="AN380" s="43">
        <v>766054.43700000003</v>
      </c>
      <c r="AO380" s="43">
        <v>25535.1479</v>
      </c>
      <c r="AP380" s="43">
        <v>37705.199389139998</v>
      </c>
      <c r="AQ380" s="5">
        <f t="shared" si="132"/>
        <v>1</v>
      </c>
      <c r="AS380" s="36" t="e">
        <f t="shared" si="137"/>
        <v>#REF!</v>
      </c>
      <c r="AT380" s="36">
        <f t="shared" si="138"/>
        <v>181</v>
      </c>
      <c r="AU380" s="37" t="s">
        <v>125</v>
      </c>
      <c r="AV380" s="36" t="s">
        <v>496</v>
      </c>
      <c r="AW380" s="36"/>
      <c r="AX380" s="45">
        <f t="shared" si="133"/>
        <v>0</v>
      </c>
      <c r="AY380" s="46">
        <v>2553514.7999999998</v>
      </c>
      <c r="AZ380" s="46"/>
      <c r="BA380" s="46"/>
      <c r="BB380" s="46"/>
      <c r="BC380" s="46"/>
      <c r="BD380" s="46">
        <v>1724220.01</v>
      </c>
      <c r="BE380" s="45"/>
      <c r="BF380" s="45">
        <v>0</v>
      </c>
      <c r="BG380" s="46"/>
      <c r="BH380" s="46"/>
      <c r="BI380" s="46"/>
      <c r="BJ380" s="46"/>
      <c r="BK380" s="46"/>
      <c r="BL380" s="46">
        <v>766054.44</v>
      </c>
      <c r="BM380" s="46">
        <v>25535.15</v>
      </c>
      <c r="BN380" s="46">
        <v>37705.199999999997</v>
      </c>
      <c r="BP380" s="48">
        <f>+AY380-'Приложение 2'!E381</f>
        <v>0</v>
      </c>
    </row>
    <row r="381" spans="1:73" ht="12.75" customHeight="1" x14ac:dyDescent="0.2">
      <c r="A381" s="36">
        <f t="shared" si="134"/>
        <v>368</v>
      </c>
      <c r="B381" s="36">
        <f t="shared" si="135"/>
        <v>182</v>
      </c>
      <c r="C381" s="37" t="s">
        <v>125</v>
      </c>
      <c r="D381" s="36" t="s">
        <v>497</v>
      </c>
      <c r="E381" s="38" t="s">
        <v>117</v>
      </c>
      <c r="F381" s="39" t="s">
        <v>61</v>
      </c>
      <c r="G381" s="39">
        <v>5</v>
      </c>
      <c r="H381" s="39">
        <v>3</v>
      </c>
      <c r="I381" s="38">
        <v>1720.72</v>
      </c>
      <c r="J381" s="38">
        <v>1432.42</v>
      </c>
      <c r="K381" s="38">
        <v>288.3</v>
      </c>
      <c r="L381" s="40">
        <v>63</v>
      </c>
      <c r="M381" s="41">
        <f t="shared" si="129"/>
        <v>1031864.16</v>
      </c>
      <c r="N381" s="41"/>
      <c r="O381" s="41">
        <v>0</v>
      </c>
      <c r="P381" s="41">
        <v>0</v>
      </c>
      <c r="Q381" s="41">
        <f>+AY381</f>
        <v>1031864.16</v>
      </c>
      <c r="R381" s="41">
        <v>0</v>
      </c>
      <c r="S381" s="41">
        <v>0</v>
      </c>
      <c r="T381" s="38">
        <v>404.92</v>
      </c>
      <c r="U381" s="38">
        <v>599.66999999999996</v>
      </c>
      <c r="V381" s="39">
        <v>2026</v>
      </c>
      <c r="W381" s="43">
        <v>1493148.11</v>
      </c>
      <c r="X381" s="43">
        <f t="shared" si="145"/>
        <v>236682.64620000002</v>
      </c>
      <c r="Y381" s="43">
        <f>+(J381*11.55+K381*23.1)*12*30</f>
        <v>8353505.1600000001</v>
      </c>
      <c r="Z381" s="43"/>
      <c r="AA381" s="43">
        <f t="shared" si="131"/>
        <v>1031864.15578656</v>
      </c>
      <c r="AB381" s="43">
        <v>0</v>
      </c>
      <c r="AC381" s="43">
        <v>0</v>
      </c>
      <c r="AD381" s="43">
        <v>0</v>
      </c>
      <c r="AE381" s="43">
        <v>0</v>
      </c>
      <c r="AF381" s="43">
        <v>696749.76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309559.24800000002</v>
      </c>
      <c r="AO381" s="43">
        <v>10318.641600000001</v>
      </c>
      <c r="AP381" s="43">
        <v>15236.50618656</v>
      </c>
      <c r="AQ381" s="5">
        <f t="shared" si="132"/>
        <v>1</v>
      </c>
      <c r="AS381" s="36" t="e">
        <f t="shared" si="137"/>
        <v>#REF!</v>
      </c>
      <c r="AT381" s="36">
        <f t="shared" si="138"/>
        <v>182</v>
      </c>
      <c r="AU381" s="37" t="s">
        <v>125</v>
      </c>
      <c r="AV381" s="36" t="s">
        <v>497</v>
      </c>
      <c r="AW381" s="36"/>
      <c r="AX381" s="45">
        <f t="shared" si="133"/>
        <v>0</v>
      </c>
      <c r="AY381" s="46">
        <v>1031864.16</v>
      </c>
      <c r="AZ381" s="46"/>
      <c r="BA381" s="46"/>
      <c r="BB381" s="46"/>
      <c r="BC381" s="46"/>
      <c r="BD381" s="46">
        <v>696749.76</v>
      </c>
      <c r="BE381" s="45"/>
      <c r="BF381" s="45">
        <v>0</v>
      </c>
      <c r="BG381" s="46"/>
      <c r="BH381" s="46"/>
      <c r="BI381" s="46"/>
      <c r="BJ381" s="46"/>
      <c r="BK381" s="46"/>
      <c r="BL381" s="46">
        <v>309559.25</v>
      </c>
      <c r="BM381" s="46">
        <v>10318.64</v>
      </c>
      <c r="BN381" s="46">
        <v>15236.51</v>
      </c>
      <c r="BP381" s="48">
        <f>+AY381-'Приложение 2'!E382</f>
        <v>0</v>
      </c>
    </row>
    <row r="382" spans="1:73" ht="12.75" customHeight="1" x14ac:dyDescent="0.2">
      <c r="A382" s="36">
        <f t="shared" si="134"/>
        <v>369</v>
      </c>
      <c r="B382" s="36">
        <f t="shared" si="135"/>
        <v>183</v>
      </c>
      <c r="C382" s="37" t="s">
        <v>125</v>
      </c>
      <c r="D382" s="36" t="s">
        <v>498</v>
      </c>
      <c r="E382" s="38" t="s">
        <v>98</v>
      </c>
      <c r="F382" s="39" t="s">
        <v>61</v>
      </c>
      <c r="G382" s="39">
        <v>4</v>
      </c>
      <c r="H382" s="39">
        <v>3</v>
      </c>
      <c r="I382" s="38">
        <v>4080.94</v>
      </c>
      <c r="J382" s="38">
        <v>3632.44</v>
      </c>
      <c r="K382" s="38">
        <v>448.5</v>
      </c>
      <c r="L382" s="40">
        <v>282</v>
      </c>
      <c r="M382" s="41" t="e">
        <f t="shared" si="129"/>
        <v>#REF!</v>
      </c>
      <c r="N382" s="41"/>
      <c r="O382" s="41">
        <v>3837425.89</v>
      </c>
      <c r="P382" s="41">
        <v>0</v>
      </c>
      <c r="Q382" s="41">
        <f t="shared" ref="Q382:Q387" si="149">+W382+X382</f>
        <v>533613.3263999999</v>
      </c>
      <c r="R382" s="41" t="e">
        <f>IF(Y382&gt;0, Y382, 0)</f>
        <v>#REF!</v>
      </c>
      <c r="S382" s="41">
        <f>+AY382-O382-P382-Q382</f>
        <v>27781666.8136</v>
      </c>
      <c r="T382" s="38">
        <v>6862.03</v>
      </c>
      <c r="U382" s="38">
        <v>7878.75</v>
      </c>
      <c r="V382" s="39">
        <v>2026</v>
      </c>
      <c r="W382" s="43">
        <v>0</v>
      </c>
      <c r="X382" s="43">
        <f t="shared" si="145"/>
        <v>533613.3263999999</v>
      </c>
      <c r="Y382" s="43" t="e">
        <f>+(J382*11.55+K382*23.1)*12*30+[3]Лист1!$BC$220</f>
        <v>#REF!</v>
      </c>
      <c r="Z382" s="43"/>
      <c r="AA382" s="43">
        <f t="shared" si="131"/>
        <v>32152706.032347381</v>
      </c>
      <c r="AB382" s="43">
        <v>0</v>
      </c>
      <c r="AC382" s="43">
        <v>0</v>
      </c>
      <c r="AD382" s="43">
        <v>0</v>
      </c>
      <c r="AE382" s="43">
        <v>0</v>
      </c>
      <c r="AF382" s="43">
        <v>0</v>
      </c>
      <c r="AG382" s="43">
        <v>0</v>
      </c>
      <c r="AH382" s="43">
        <v>0</v>
      </c>
      <c r="AI382" s="43">
        <v>0</v>
      </c>
      <c r="AJ382" s="43">
        <v>0</v>
      </c>
      <c r="AK382" s="43">
        <v>0</v>
      </c>
      <c r="AL382" s="43">
        <v>28003527.93</v>
      </c>
      <c r="AM382" s="43">
        <v>0</v>
      </c>
      <c r="AN382" s="43">
        <v>3215270.6030000001</v>
      </c>
      <c r="AO382" s="43">
        <v>321527.06030000001</v>
      </c>
      <c r="AP382" s="43">
        <v>612380.43904738</v>
      </c>
      <c r="AQ382" s="5">
        <f t="shared" si="132"/>
        <v>1</v>
      </c>
      <c r="AS382" s="36" t="e">
        <f t="shared" si="137"/>
        <v>#REF!</v>
      </c>
      <c r="AT382" s="36">
        <f t="shared" si="138"/>
        <v>183</v>
      </c>
      <c r="AU382" s="37" t="s">
        <v>125</v>
      </c>
      <c r="AV382" s="36" t="s">
        <v>498</v>
      </c>
      <c r="AW382" s="36"/>
      <c r="AX382" s="45" t="e">
        <f t="shared" si="133"/>
        <v>#REF!</v>
      </c>
      <c r="AY382" s="46">
        <v>32152706.030000001</v>
      </c>
      <c r="AZ382" s="46"/>
      <c r="BA382" s="46"/>
      <c r="BB382" s="46"/>
      <c r="BC382" s="46"/>
      <c r="BD382" s="46"/>
      <c r="BE382" s="45"/>
      <c r="BF382" s="45">
        <v>0</v>
      </c>
      <c r="BG382" s="46"/>
      <c r="BH382" s="46"/>
      <c r="BI382" s="46"/>
      <c r="BJ382" s="46">
        <v>28003527.93</v>
      </c>
      <c r="BK382" s="46"/>
      <c r="BL382" s="46">
        <v>3215270.6</v>
      </c>
      <c r="BM382" s="46">
        <v>321527.06</v>
      </c>
      <c r="BN382" s="46">
        <v>612380.43999999994</v>
      </c>
      <c r="BP382" s="48">
        <f>+AY382-'Приложение 2'!E383</f>
        <v>0</v>
      </c>
    </row>
    <row r="383" spans="1:73" ht="12.75" customHeight="1" x14ac:dyDescent="0.2">
      <c r="A383" s="36">
        <f t="shared" si="134"/>
        <v>370</v>
      </c>
      <c r="B383" s="36">
        <f t="shared" si="135"/>
        <v>184</v>
      </c>
      <c r="C383" s="37" t="s">
        <v>125</v>
      </c>
      <c r="D383" s="36" t="s">
        <v>499</v>
      </c>
      <c r="E383" s="38" t="s">
        <v>60</v>
      </c>
      <c r="F383" s="39" t="s">
        <v>61</v>
      </c>
      <c r="G383" s="39">
        <v>4</v>
      </c>
      <c r="H383" s="39">
        <v>3</v>
      </c>
      <c r="I383" s="38">
        <v>845.4</v>
      </c>
      <c r="J383" s="38">
        <v>845.4</v>
      </c>
      <c r="K383" s="38">
        <v>0</v>
      </c>
      <c r="L383" s="40">
        <v>33</v>
      </c>
      <c r="M383" s="41">
        <f t="shared" si="129"/>
        <v>11407404.91</v>
      </c>
      <c r="N383" s="41"/>
      <c r="O383" s="41">
        <v>1925917.25</v>
      </c>
      <c r="P383" s="41">
        <v>0</v>
      </c>
      <c r="Q383" s="41">
        <f t="shared" si="149"/>
        <v>557303.98399999994</v>
      </c>
      <c r="R383" s="41">
        <f>IF(Y383&gt;0, Y383, 0)</f>
        <v>3515173.2</v>
      </c>
      <c r="S383" s="41">
        <f>IF(Y383&gt;0, AY383-O383-P383-Q383-R383, 0)</f>
        <v>5409010.4760000007</v>
      </c>
      <c r="T383" s="38">
        <v>11722.65</v>
      </c>
      <c r="U383" s="38">
        <v>13493.5</v>
      </c>
      <c r="V383" s="39">
        <v>2026</v>
      </c>
      <c r="W383" s="43">
        <v>457707.41</v>
      </c>
      <c r="X383" s="43">
        <f t="shared" si="145"/>
        <v>99596.573999999993</v>
      </c>
      <c r="Y383" s="43">
        <f>+(J383*11.55+K383*23.1)*12*30</f>
        <v>3515173.2</v>
      </c>
      <c r="Z383" s="43"/>
      <c r="AA383" s="43">
        <f t="shared" si="131"/>
        <v>11407404.909556899</v>
      </c>
      <c r="AB383" s="43">
        <v>2400419.23</v>
      </c>
      <c r="AC383" s="43">
        <v>970721.78</v>
      </c>
      <c r="AD383" s="43">
        <v>1026121.33</v>
      </c>
      <c r="AE383" s="43">
        <v>782420.34</v>
      </c>
      <c r="AF383" s="43">
        <v>342317.32</v>
      </c>
      <c r="AG383" s="43">
        <v>0</v>
      </c>
      <c r="AH383" s="43">
        <v>0</v>
      </c>
      <c r="AI383" s="43">
        <v>0</v>
      </c>
      <c r="AJ383" s="43">
        <v>4388324.42</v>
      </c>
      <c r="AK383" s="43">
        <v>0</v>
      </c>
      <c r="AL383" s="43">
        <v>0</v>
      </c>
      <c r="AM383" s="43">
        <v>0</v>
      </c>
      <c r="AN383" s="43">
        <v>1166287.7175</v>
      </c>
      <c r="AO383" s="43">
        <v>114074.049</v>
      </c>
      <c r="AP383" s="43">
        <v>216718.72305689999</v>
      </c>
      <c r="AQ383" s="5">
        <f t="shared" si="132"/>
        <v>6</v>
      </c>
      <c r="AS383" s="36" t="e">
        <f t="shared" si="137"/>
        <v>#REF!</v>
      </c>
      <c r="AT383" s="36">
        <f t="shared" si="138"/>
        <v>184</v>
      </c>
      <c r="AU383" s="37" t="s">
        <v>125</v>
      </c>
      <c r="AV383" s="36" t="s">
        <v>499</v>
      </c>
      <c r="AW383" s="36"/>
      <c r="AX383" s="45">
        <f t="shared" si="133"/>
        <v>0</v>
      </c>
      <c r="AY383" s="46">
        <v>11407404.91</v>
      </c>
      <c r="AZ383" s="46">
        <v>2400419.23</v>
      </c>
      <c r="BA383" s="46">
        <v>970721.78</v>
      </c>
      <c r="BB383" s="46">
        <v>1026121.33</v>
      </c>
      <c r="BC383" s="46">
        <v>782420.34</v>
      </c>
      <c r="BD383" s="46">
        <v>342317.32</v>
      </c>
      <c r="BE383" s="45"/>
      <c r="BF383" s="45">
        <v>0</v>
      </c>
      <c r="BG383" s="46"/>
      <c r="BH383" s="46">
        <v>4388324.42</v>
      </c>
      <c r="BI383" s="46"/>
      <c r="BJ383" s="46"/>
      <c r="BK383" s="46"/>
      <c r="BL383" s="46">
        <v>1166287.72</v>
      </c>
      <c r="BM383" s="46">
        <v>114074.05</v>
      </c>
      <c r="BN383" s="46">
        <v>216718.72</v>
      </c>
      <c r="BP383" s="48">
        <f>+AY383-'Приложение 2'!E384</f>
        <v>0</v>
      </c>
    </row>
    <row r="384" spans="1:73" ht="12.75" customHeight="1" x14ac:dyDescent="0.2">
      <c r="A384" s="36">
        <f t="shared" si="134"/>
        <v>371</v>
      </c>
      <c r="B384" s="36">
        <f t="shared" si="135"/>
        <v>185</v>
      </c>
      <c r="C384" s="37" t="s">
        <v>125</v>
      </c>
      <c r="D384" s="36" t="s">
        <v>500</v>
      </c>
      <c r="E384" s="38" t="s">
        <v>98</v>
      </c>
      <c r="F384" s="39" t="s">
        <v>61</v>
      </c>
      <c r="G384" s="39">
        <v>9</v>
      </c>
      <c r="H384" s="39">
        <v>1</v>
      </c>
      <c r="I384" s="38">
        <v>4367.2</v>
      </c>
      <c r="J384" s="38">
        <v>4285.1000000000004</v>
      </c>
      <c r="K384" s="38">
        <v>82.099999999999497</v>
      </c>
      <c r="L384" s="40">
        <v>209</v>
      </c>
      <c r="M384" s="41">
        <f t="shared" si="129"/>
        <v>30876191.32</v>
      </c>
      <c r="N384" s="41"/>
      <c r="O384" s="41">
        <v>2313218.4900000002</v>
      </c>
      <c r="P384" s="41">
        <v>0</v>
      </c>
      <c r="Q384" s="41">
        <f t="shared" si="149"/>
        <v>692707.77539999981</v>
      </c>
      <c r="R384" s="41">
        <v>12931476.852</v>
      </c>
      <c r="S384" s="41">
        <v>14938788.2026</v>
      </c>
      <c r="T384" s="38">
        <v>6086.21</v>
      </c>
      <c r="U384" s="38">
        <v>7070.02</v>
      </c>
      <c r="V384" s="39">
        <v>2026</v>
      </c>
      <c r="W384" s="43">
        <v>0</v>
      </c>
      <c r="X384" s="43">
        <f>+(J384*15.35+K384*26.02)*12*0.85</f>
        <v>692707.77539999981</v>
      </c>
      <c r="Y384" s="43" t="e">
        <f>+(J384*15.35+K384*26.02)*12*30+[1]Лист1!$BC$266</f>
        <v>#REF!</v>
      </c>
      <c r="Z384" s="43"/>
      <c r="AA384" s="43">
        <f t="shared" si="131"/>
        <v>30876191.327657223</v>
      </c>
      <c r="AB384" s="43">
        <v>10042330.630000001</v>
      </c>
      <c r="AC384" s="43">
        <v>6685907.2400000002</v>
      </c>
      <c r="AD384" s="43">
        <v>4783369.41</v>
      </c>
      <c r="AE384" s="43">
        <v>3671889.65</v>
      </c>
      <c r="AF384" s="43">
        <v>1396177.63</v>
      </c>
      <c r="AG384" s="43">
        <v>0</v>
      </c>
      <c r="AH384" s="43">
        <v>0</v>
      </c>
      <c r="AI384" s="43">
        <v>0</v>
      </c>
      <c r="AJ384" s="43">
        <v>0</v>
      </c>
      <c r="AK384" s="43">
        <v>0</v>
      </c>
      <c r="AL384" s="43">
        <v>0</v>
      </c>
      <c r="AM384" s="43">
        <v>0</v>
      </c>
      <c r="AN384" s="43">
        <v>3406511.2042999999</v>
      </c>
      <c r="AO384" s="43">
        <v>308761.91340000002</v>
      </c>
      <c r="AP384" s="43">
        <v>581243.64995721995</v>
      </c>
      <c r="AQ384" s="5">
        <f t="shared" si="132"/>
        <v>5</v>
      </c>
      <c r="AS384" s="36" t="e">
        <f t="shared" si="137"/>
        <v>#REF!</v>
      </c>
      <c r="AT384" s="36">
        <f t="shared" si="138"/>
        <v>185</v>
      </c>
      <c r="AU384" s="37" t="s">
        <v>125</v>
      </c>
      <c r="AV384" s="36" t="s">
        <v>500</v>
      </c>
      <c r="AW384" s="36"/>
      <c r="AX384" s="45">
        <f t="shared" si="133"/>
        <v>0</v>
      </c>
      <c r="AY384" s="46">
        <v>30876191.32</v>
      </c>
      <c r="AZ384" s="46">
        <v>10042330.630000001</v>
      </c>
      <c r="BA384" s="46">
        <v>6685907.2400000002</v>
      </c>
      <c r="BB384" s="46">
        <v>4783369.41</v>
      </c>
      <c r="BC384" s="46">
        <v>3671889.65</v>
      </c>
      <c r="BD384" s="46">
        <v>1396177.63</v>
      </c>
      <c r="BE384" s="45"/>
      <c r="BF384" s="45">
        <v>0</v>
      </c>
      <c r="BG384" s="46"/>
      <c r="BH384" s="46"/>
      <c r="BI384" s="46"/>
      <c r="BJ384" s="46"/>
      <c r="BK384" s="46"/>
      <c r="BL384" s="46">
        <v>3406511.2</v>
      </c>
      <c r="BM384" s="46">
        <v>308761.90999999997</v>
      </c>
      <c r="BN384" s="46">
        <v>581243.65</v>
      </c>
      <c r="BP384" s="48">
        <f>+AY384-'Приложение 2'!E385</f>
        <v>0</v>
      </c>
      <c r="BR384" s="74"/>
      <c r="BT384" s="75"/>
      <c r="BU384" s="75"/>
    </row>
    <row r="385" spans="1:68" ht="12.75" customHeight="1" x14ac:dyDescent="0.2">
      <c r="A385" s="36">
        <f t="shared" si="134"/>
        <v>372</v>
      </c>
      <c r="B385" s="36">
        <f t="shared" si="135"/>
        <v>186</v>
      </c>
      <c r="C385" s="37" t="s">
        <v>125</v>
      </c>
      <c r="D385" s="36" t="s">
        <v>501</v>
      </c>
      <c r="E385" s="38" t="s">
        <v>137</v>
      </c>
      <c r="F385" s="39" t="s">
        <v>61</v>
      </c>
      <c r="G385" s="39">
        <v>2</v>
      </c>
      <c r="H385" s="39">
        <v>2</v>
      </c>
      <c r="I385" s="38">
        <v>730.1</v>
      </c>
      <c r="J385" s="38">
        <v>730.1</v>
      </c>
      <c r="K385" s="38">
        <v>0</v>
      </c>
      <c r="L385" s="40">
        <v>33</v>
      </c>
      <c r="M385" s="41" t="e">
        <f t="shared" si="129"/>
        <v>#REF!</v>
      </c>
      <c r="N385" s="41"/>
      <c r="O385" s="41">
        <v>2276299.36</v>
      </c>
      <c r="P385" s="41">
        <v>0</v>
      </c>
      <c r="Q385" s="41">
        <f t="shared" si="149"/>
        <v>86013.081000000006</v>
      </c>
      <c r="R385" s="41" t="e">
        <f>IF(Y385&gt;0, Y385, 0)</f>
        <v>#REF!</v>
      </c>
      <c r="S385" s="41" t="e">
        <f>IF(Y385&gt;0, AY385-O385-P385-Q385-R385, 0)</f>
        <v>#REF!</v>
      </c>
      <c r="T385" s="38">
        <v>35562.03</v>
      </c>
      <c r="U385" s="38">
        <v>40799.57</v>
      </c>
      <c r="V385" s="39">
        <v>2026</v>
      </c>
      <c r="W385" s="43">
        <v>0</v>
      </c>
      <c r="X385" s="43">
        <f t="shared" ref="X385:X397" si="150">+(J385*11.55+K385*23.1)*12*0.85</f>
        <v>86013.081000000006</v>
      </c>
      <c r="Y385" s="43" t="e">
        <f>+(J385*11.55+K385*23.1)*12*30+[1]Лист1!$BC$270</f>
        <v>#REF!</v>
      </c>
      <c r="Z385" s="43"/>
      <c r="AA385" s="43">
        <f t="shared" si="131"/>
        <v>29787766.040676042</v>
      </c>
      <c r="AB385" s="43">
        <v>2661593.84</v>
      </c>
      <c r="AC385" s="43">
        <v>1619544.44</v>
      </c>
      <c r="AD385" s="43">
        <v>763136.52</v>
      </c>
      <c r="AE385" s="43">
        <v>650357.65</v>
      </c>
      <c r="AF385" s="43">
        <v>349464.65</v>
      </c>
      <c r="AG385" s="43">
        <v>0</v>
      </c>
      <c r="AH385" s="43">
        <v>0</v>
      </c>
      <c r="AI385" s="43">
        <v>0</v>
      </c>
      <c r="AJ385" s="43">
        <v>7699556.25</v>
      </c>
      <c r="AK385" s="43">
        <v>0</v>
      </c>
      <c r="AL385" s="43">
        <v>6295653.7599999998</v>
      </c>
      <c r="AM385" s="43">
        <v>5924533.0700000003</v>
      </c>
      <c r="AN385" s="43">
        <v>2958271.6009</v>
      </c>
      <c r="AO385" s="43">
        <v>297877.6605</v>
      </c>
      <c r="AP385" s="43">
        <v>567776.59927603998</v>
      </c>
      <c r="AQ385" s="5">
        <f t="shared" si="132"/>
        <v>8</v>
      </c>
      <c r="AS385" s="36" t="e">
        <f t="shared" si="137"/>
        <v>#REF!</v>
      </c>
      <c r="AT385" s="36">
        <f t="shared" si="138"/>
        <v>186</v>
      </c>
      <c r="AU385" s="37" t="s">
        <v>125</v>
      </c>
      <c r="AV385" s="36" t="s">
        <v>501</v>
      </c>
      <c r="AW385" s="36"/>
      <c r="AX385" s="45" t="e">
        <f t="shared" si="133"/>
        <v>#REF!</v>
      </c>
      <c r="AY385" s="46">
        <v>29787766.039999999</v>
      </c>
      <c r="AZ385" s="46">
        <v>2661593.84</v>
      </c>
      <c r="BA385" s="46">
        <v>1619544.44</v>
      </c>
      <c r="BB385" s="46">
        <v>763136.52</v>
      </c>
      <c r="BC385" s="46">
        <v>650357.65</v>
      </c>
      <c r="BD385" s="46">
        <v>349464.65</v>
      </c>
      <c r="BE385" s="45"/>
      <c r="BF385" s="45">
        <v>0</v>
      </c>
      <c r="BG385" s="46"/>
      <c r="BH385" s="46">
        <v>7699556.25</v>
      </c>
      <c r="BI385" s="46"/>
      <c r="BJ385" s="46">
        <v>6295653.7599999998</v>
      </c>
      <c r="BK385" s="46">
        <v>5924533.0700000003</v>
      </c>
      <c r="BL385" s="46">
        <v>2958271.6</v>
      </c>
      <c r="BM385" s="46">
        <v>297877.65999999997</v>
      </c>
      <c r="BN385" s="46">
        <v>567776.6</v>
      </c>
      <c r="BP385" s="48">
        <f>+AY385-'Приложение 2'!E386</f>
        <v>0</v>
      </c>
    </row>
    <row r="386" spans="1:68" ht="12.75" customHeight="1" x14ac:dyDescent="0.2">
      <c r="A386" s="36">
        <f t="shared" si="134"/>
        <v>373</v>
      </c>
      <c r="B386" s="36">
        <f t="shared" si="135"/>
        <v>187</v>
      </c>
      <c r="C386" s="37" t="s">
        <v>125</v>
      </c>
      <c r="D386" s="36" t="s">
        <v>502</v>
      </c>
      <c r="E386" s="38" t="s">
        <v>137</v>
      </c>
      <c r="F386" s="39" t="s">
        <v>61</v>
      </c>
      <c r="G386" s="39">
        <v>4</v>
      </c>
      <c r="H386" s="39">
        <v>2</v>
      </c>
      <c r="I386" s="38">
        <v>1443.6</v>
      </c>
      <c r="J386" s="38">
        <v>1268.4000000000001</v>
      </c>
      <c r="K386" s="38">
        <v>175.2</v>
      </c>
      <c r="L386" s="40">
        <v>53</v>
      </c>
      <c r="M386" s="41">
        <f t="shared" si="129"/>
        <v>3915014.32</v>
      </c>
      <c r="N386" s="41"/>
      <c r="O386" s="41">
        <v>758466.28</v>
      </c>
      <c r="P386" s="41">
        <v>0</v>
      </c>
      <c r="Q386" s="41">
        <f t="shared" si="149"/>
        <v>190710.82800000004</v>
      </c>
      <c r="R386" s="41">
        <f>+AY386-O386-Q386</f>
        <v>2965837.2119999998</v>
      </c>
      <c r="S386" s="41">
        <v>0</v>
      </c>
      <c r="T386" s="38">
        <v>2362.0100000000002</v>
      </c>
      <c r="U386" s="38">
        <v>2711.98</v>
      </c>
      <c r="V386" s="39">
        <v>2026</v>
      </c>
      <c r="W386" s="43">
        <v>0</v>
      </c>
      <c r="X386" s="43">
        <f t="shared" si="150"/>
        <v>190710.82800000004</v>
      </c>
      <c r="Y386" s="43" t="e">
        <f>+(J386*11.55+K386*23.1)*12*30+[1]Лист1!$BC$269</f>
        <v>#REF!</v>
      </c>
      <c r="Z386" s="43"/>
      <c r="AA386" s="43">
        <f t="shared" si="131"/>
        <v>3915014.3292291798</v>
      </c>
      <c r="AB386" s="43">
        <v>0</v>
      </c>
      <c r="AC386" s="43">
        <v>1657598.72</v>
      </c>
      <c r="AD386" s="43">
        <v>1752198.67</v>
      </c>
      <c r="AE386" s="43">
        <v>0</v>
      </c>
      <c r="AF386" s="43">
        <v>0</v>
      </c>
      <c r="AG386" s="43">
        <v>0</v>
      </c>
      <c r="AH386" s="43">
        <v>0</v>
      </c>
      <c r="AI386" s="43">
        <v>0</v>
      </c>
      <c r="AJ386" s="43">
        <v>0</v>
      </c>
      <c r="AK386" s="43">
        <v>0</v>
      </c>
      <c r="AL386" s="43">
        <v>0</v>
      </c>
      <c r="AM386" s="43">
        <v>0</v>
      </c>
      <c r="AN386" s="43">
        <v>391501.43300000002</v>
      </c>
      <c r="AO386" s="43">
        <v>39150.143300000003</v>
      </c>
      <c r="AP386" s="43">
        <v>74565.362929180003</v>
      </c>
      <c r="AQ386" s="5">
        <f t="shared" si="132"/>
        <v>2</v>
      </c>
      <c r="AS386" s="36" t="e">
        <f t="shared" si="137"/>
        <v>#REF!</v>
      </c>
      <c r="AT386" s="36">
        <f t="shared" si="138"/>
        <v>187</v>
      </c>
      <c r="AU386" s="37" t="s">
        <v>125</v>
      </c>
      <c r="AV386" s="36" t="s">
        <v>502</v>
      </c>
      <c r="AW386" s="36"/>
      <c r="AX386" s="45">
        <f t="shared" si="133"/>
        <v>0</v>
      </c>
      <c r="AY386" s="46">
        <v>3915014.32</v>
      </c>
      <c r="AZ386" s="46"/>
      <c r="BA386" s="46">
        <v>1657598.72</v>
      </c>
      <c r="BB386" s="46">
        <v>1752198.67</v>
      </c>
      <c r="BC386" s="46"/>
      <c r="BD386" s="46"/>
      <c r="BE386" s="45"/>
      <c r="BF386" s="45">
        <v>0</v>
      </c>
      <c r="BG386" s="46"/>
      <c r="BH386" s="46"/>
      <c r="BI386" s="46"/>
      <c r="BJ386" s="46"/>
      <c r="BK386" s="46"/>
      <c r="BL386" s="46">
        <v>391501.43</v>
      </c>
      <c r="BM386" s="46">
        <v>39150.14</v>
      </c>
      <c r="BN386" s="46">
        <v>74565.36</v>
      </c>
      <c r="BP386" s="48">
        <f>+AY386-'Приложение 2'!E387</f>
        <v>0</v>
      </c>
    </row>
    <row r="387" spans="1:68" ht="11.25" customHeight="1" x14ac:dyDescent="0.2">
      <c r="A387" s="36">
        <f t="shared" si="134"/>
        <v>374</v>
      </c>
      <c r="B387" s="36">
        <f t="shared" si="135"/>
        <v>188</v>
      </c>
      <c r="C387" s="37" t="s">
        <v>125</v>
      </c>
      <c r="D387" s="36" t="s">
        <v>503</v>
      </c>
      <c r="E387" s="38" t="s">
        <v>178</v>
      </c>
      <c r="F387" s="39" t="s">
        <v>61</v>
      </c>
      <c r="G387" s="39">
        <v>5</v>
      </c>
      <c r="H387" s="39">
        <v>8</v>
      </c>
      <c r="I387" s="38">
        <v>6176.6</v>
      </c>
      <c r="J387" s="38">
        <v>5910.7</v>
      </c>
      <c r="K387" s="38">
        <v>265.900000000001</v>
      </c>
      <c r="L387" s="40">
        <v>290</v>
      </c>
      <c r="M387" s="41">
        <f t="shared" si="129"/>
        <v>3703921.73</v>
      </c>
      <c r="N387" s="41"/>
      <c r="O387" s="41">
        <v>0</v>
      </c>
      <c r="P387" s="41">
        <v>0</v>
      </c>
      <c r="Q387" s="41">
        <f t="shared" si="149"/>
        <v>758990.92500000028</v>
      </c>
      <c r="R387" s="41">
        <f>+AY387-O387-Q387</f>
        <v>2944930.8049999997</v>
      </c>
      <c r="S387" s="41">
        <v>0</v>
      </c>
      <c r="T387" s="38">
        <v>404.92</v>
      </c>
      <c r="U387" s="38">
        <v>599.66999999999996</v>
      </c>
      <c r="V387" s="39">
        <v>2026</v>
      </c>
      <c r="W387" s="43">
        <v>0</v>
      </c>
      <c r="X387" s="43">
        <f t="shared" si="150"/>
        <v>758990.92500000028</v>
      </c>
      <c r="Y387" s="43" t="e">
        <f>+(J387*11.55+K387*23.1)*12*30+[1]Лист1!$BC$267</f>
        <v>#REF!</v>
      </c>
      <c r="Z387" s="43"/>
      <c r="AA387" s="43">
        <f t="shared" si="131"/>
        <v>3703921.7213175194</v>
      </c>
      <c r="AB387" s="43">
        <v>0</v>
      </c>
      <c r="AC387" s="43">
        <v>0</v>
      </c>
      <c r="AD387" s="43">
        <v>0</v>
      </c>
      <c r="AE387" s="43">
        <v>0</v>
      </c>
      <c r="AF387" s="43">
        <v>2501013.88</v>
      </c>
      <c r="AG387" s="43">
        <v>0</v>
      </c>
      <c r="AH387" s="43">
        <v>0</v>
      </c>
      <c r="AI387" s="43">
        <v>0</v>
      </c>
      <c r="AJ387" s="43">
        <v>0</v>
      </c>
      <c r="AK387" s="43">
        <v>0</v>
      </c>
      <c r="AL387" s="43">
        <v>0</v>
      </c>
      <c r="AM387" s="43">
        <v>0</v>
      </c>
      <c r="AN387" s="43">
        <v>1111176.5160000001</v>
      </c>
      <c r="AO387" s="43">
        <v>37039.217199999999</v>
      </c>
      <c r="AP387" s="43">
        <v>54692.108117520002</v>
      </c>
      <c r="AQ387" s="5">
        <f t="shared" si="132"/>
        <v>1</v>
      </c>
      <c r="AS387" s="36" t="e">
        <f t="shared" si="137"/>
        <v>#REF!</v>
      </c>
      <c r="AT387" s="36">
        <f t="shared" si="138"/>
        <v>188</v>
      </c>
      <c r="AU387" s="37" t="s">
        <v>125</v>
      </c>
      <c r="AV387" s="36" t="s">
        <v>503</v>
      </c>
      <c r="AW387" s="36"/>
      <c r="AX387" s="45">
        <f t="shared" si="133"/>
        <v>0</v>
      </c>
      <c r="AY387" s="46">
        <v>3703921.73</v>
      </c>
      <c r="AZ387" s="46"/>
      <c r="BA387" s="46"/>
      <c r="BB387" s="46"/>
      <c r="BC387" s="46"/>
      <c r="BD387" s="46">
        <v>2501013.88</v>
      </c>
      <c r="BE387" s="45"/>
      <c r="BF387" s="45">
        <v>0</v>
      </c>
      <c r="BG387" s="46"/>
      <c r="BH387" s="46"/>
      <c r="BI387" s="46"/>
      <c r="BJ387" s="46"/>
      <c r="BK387" s="46"/>
      <c r="BL387" s="46">
        <v>1111176.52</v>
      </c>
      <c r="BM387" s="46">
        <v>37039.22</v>
      </c>
      <c r="BN387" s="46">
        <v>54692.11</v>
      </c>
      <c r="BP387" s="48">
        <f>+AY387-'Приложение 2'!E388</f>
        <v>0</v>
      </c>
    </row>
    <row r="388" spans="1:68" ht="12.75" customHeight="1" x14ac:dyDescent="0.2">
      <c r="A388" s="36">
        <f t="shared" si="134"/>
        <v>375</v>
      </c>
      <c r="B388" s="36">
        <f t="shared" si="135"/>
        <v>189</v>
      </c>
      <c r="C388" s="37" t="s">
        <v>125</v>
      </c>
      <c r="D388" s="36" t="s">
        <v>504</v>
      </c>
      <c r="E388" s="38" t="s">
        <v>127</v>
      </c>
      <c r="F388" s="39" t="s">
        <v>61</v>
      </c>
      <c r="G388" s="39">
        <v>5</v>
      </c>
      <c r="H388" s="39">
        <v>2</v>
      </c>
      <c r="I388" s="38">
        <v>1894.8</v>
      </c>
      <c r="J388" s="38">
        <v>1894.8</v>
      </c>
      <c r="K388" s="38">
        <v>0</v>
      </c>
      <c r="L388" s="40">
        <v>98</v>
      </c>
      <c r="M388" s="41">
        <f t="shared" si="129"/>
        <v>1136254.73</v>
      </c>
      <c r="N388" s="41"/>
      <c r="O388" s="41">
        <v>0</v>
      </c>
      <c r="P388" s="41">
        <v>0</v>
      </c>
      <c r="Q388" s="41">
        <f>+AY388</f>
        <v>1136254.73</v>
      </c>
      <c r="R388" s="41">
        <v>0</v>
      </c>
      <c r="S388" s="41">
        <v>0</v>
      </c>
      <c r="T388" s="38">
        <v>404.92</v>
      </c>
      <c r="U388" s="38">
        <v>599.66999999999996</v>
      </c>
      <c r="V388" s="39">
        <v>2026</v>
      </c>
      <c r="W388" s="43">
        <v>1369342.17</v>
      </c>
      <c r="X388" s="43">
        <f t="shared" si="150"/>
        <v>223226.38800000001</v>
      </c>
      <c r="Y388" s="43">
        <f>+(J388*11.55+K388*23.1)*12*30</f>
        <v>7878578.4000000004</v>
      </c>
      <c r="Z388" s="43"/>
      <c r="AA388" s="43">
        <f t="shared" si="131"/>
        <v>1136254.7203955199</v>
      </c>
      <c r="AB388" s="43">
        <v>0</v>
      </c>
      <c r="AC388" s="43">
        <v>0</v>
      </c>
      <c r="AD388" s="43">
        <v>0</v>
      </c>
      <c r="AE388" s="43">
        <v>0</v>
      </c>
      <c r="AF388" s="43">
        <v>767237.82</v>
      </c>
      <c r="AG388" s="43">
        <v>0</v>
      </c>
      <c r="AH388" s="43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3">
        <v>340876.41600000003</v>
      </c>
      <c r="AO388" s="43">
        <v>11362.547200000001</v>
      </c>
      <c r="AP388" s="43">
        <v>16777.93719552</v>
      </c>
      <c r="AQ388" s="5">
        <f t="shared" si="132"/>
        <v>1</v>
      </c>
      <c r="AS388" s="36" t="e">
        <f t="shared" si="137"/>
        <v>#REF!</v>
      </c>
      <c r="AT388" s="36">
        <f t="shared" si="138"/>
        <v>189</v>
      </c>
      <c r="AU388" s="37" t="s">
        <v>125</v>
      </c>
      <c r="AV388" s="36" t="s">
        <v>504</v>
      </c>
      <c r="AW388" s="36"/>
      <c r="AX388" s="45">
        <f t="shared" si="133"/>
        <v>0</v>
      </c>
      <c r="AY388" s="46">
        <v>1136254.73</v>
      </c>
      <c r="AZ388" s="46"/>
      <c r="BA388" s="46"/>
      <c r="BB388" s="46"/>
      <c r="BC388" s="46"/>
      <c r="BD388" s="46">
        <v>767237.82</v>
      </c>
      <c r="BE388" s="45"/>
      <c r="BF388" s="45">
        <v>0</v>
      </c>
      <c r="BG388" s="46"/>
      <c r="BH388" s="46"/>
      <c r="BI388" s="46"/>
      <c r="BJ388" s="46"/>
      <c r="BK388" s="46"/>
      <c r="BL388" s="46">
        <v>340876.42</v>
      </c>
      <c r="BM388" s="46">
        <v>11362.55</v>
      </c>
      <c r="BN388" s="46">
        <v>16777.939999999999</v>
      </c>
      <c r="BP388" s="48">
        <f>+AY388-'Приложение 2'!E389</f>
        <v>0</v>
      </c>
    </row>
    <row r="389" spans="1:68" ht="11.25" customHeight="1" x14ac:dyDescent="0.2">
      <c r="A389" s="36">
        <f t="shared" si="134"/>
        <v>376</v>
      </c>
      <c r="B389" s="36">
        <f t="shared" si="135"/>
        <v>190</v>
      </c>
      <c r="C389" s="37" t="s">
        <v>125</v>
      </c>
      <c r="D389" s="36" t="s">
        <v>505</v>
      </c>
      <c r="E389" s="38" t="s">
        <v>206</v>
      </c>
      <c r="F389" s="39" t="s">
        <v>61</v>
      </c>
      <c r="G389" s="39">
        <v>4</v>
      </c>
      <c r="H389" s="39">
        <v>4</v>
      </c>
      <c r="I389" s="38">
        <v>2727.7</v>
      </c>
      <c r="J389" s="38">
        <v>2677.6</v>
      </c>
      <c r="K389" s="38">
        <v>50.099999999999902</v>
      </c>
      <c r="L389" s="40">
        <v>74</v>
      </c>
      <c r="M389" s="41">
        <f t="shared" si="129"/>
        <v>1635719.86</v>
      </c>
      <c r="N389" s="41"/>
      <c r="O389" s="41">
        <v>0</v>
      </c>
      <c r="P389" s="41">
        <v>0</v>
      </c>
      <c r="Q389" s="41">
        <f t="shared" ref="Q389:Q395" si="151">+W389+X389</f>
        <v>327252.61800000002</v>
      </c>
      <c r="R389" s="41">
        <f>+AY389-O389-Q389</f>
        <v>1308467.2420000001</v>
      </c>
      <c r="S389" s="41">
        <v>0</v>
      </c>
      <c r="T389" s="38">
        <v>404.92</v>
      </c>
      <c r="U389" s="38">
        <v>599.66999999999996</v>
      </c>
      <c r="V389" s="39">
        <v>2026</v>
      </c>
      <c r="W389" s="43">
        <v>0</v>
      </c>
      <c r="X389" s="43">
        <f t="shared" si="150"/>
        <v>327252.61800000002</v>
      </c>
      <c r="Y389" s="43" t="e">
        <f>+(J389*11.55+K389*23.1)*12*30+[1]Лист1!$BC$272</f>
        <v>#REF!</v>
      </c>
      <c r="Z389" s="43"/>
      <c r="AA389" s="43">
        <f t="shared" si="131"/>
        <v>1635719.8560527598</v>
      </c>
      <c r="AB389" s="43">
        <v>0</v>
      </c>
      <c r="AC389" s="43">
        <v>0</v>
      </c>
      <c r="AD389" s="43">
        <v>0</v>
      </c>
      <c r="AE389" s="43">
        <v>0</v>
      </c>
      <c r="AF389" s="43">
        <v>1104493.6599999999</v>
      </c>
      <c r="AG389" s="43"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v>0</v>
      </c>
      <c r="AM389" s="43">
        <v>0</v>
      </c>
      <c r="AN389" s="43">
        <v>490715.95799999998</v>
      </c>
      <c r="AO389" s="43">
        <v>16357.1986</v>
      </c>
      <c r="AP389" s="43">
        <v>24153.03945276</v>
      </c>
      <c r="AQ389" s="5">
        <f t="shared" si="132"/>
        <v>1</v>
      </c>
      <c r="AS389" s="36" t="e">
        <f t="shared" si="137"/>
        <v>#REF!</v>
      </c>
      <c r="AT389" s="36">
        <f t="shared" si="138"/>
        <v>190</v>
      </c>
      <c r="AU389" s="37" t="s">
        <v>125</v>
      </c>
      <c r="AV389" s="36" t="s">
        <v>505</v>
      </c>
      <c r="AW389" s="36"/>
      <c r="AX389" s="45">
        <f t="shared" si="133"/>
        <v>0</v>
      </c>
      <c r="AY389" s="46">
        <v>1635719.86</v>
      </c>
      <c r="AZ389" s="46"/>
      <c r="BA389" s="46"/>
      <c r="BB389" s="46"/>
      <c r="BC389" s="46"/>
      <c r="BD389" s="46">
        <v>1104493.6599999999</v>
      </c>
      <c r="BE389" s="45"/>
      <c r="BF389" s="45">
        <v>0</v>
      </c>
      <c r="BG389" s="46"/>
      <c r="BH389" s="46"/>
      <c r="BI389" s="46"/>
      <c r="BJ389" s="46"/>
      <c r="BK389" s="46"/>
      <c r="BL389" s="46">
        <v>490715.96</v>
      </c>
      <c r="BM389" s="46">
        <v>16357.2</v>
      </c>
      <c r="BN389" s="46">
        <v>24153.040000000001</v>
      </c>
      <c r="BP389" s="48">
        <f>+AY389-'Приложение 2'!E390</f>
        <v>0</v>
      </c>
    </row>
    <row r="390" spans="1:68" ht="12.75" customHeight="1" x14ac:dyDescent="0.2">
      <c r="A390" s="36">
        <f t="shared" si="134"/>
        <v>377</v>
      </c>
      <c r="B390" s="36">
        <f t="shared" si="135"/>
        <v>191</v>
      </c>
      <c r="C390" s="37" t="s">
        <v>125</v>
      </c>
      <c r="D390" s="36" t="s">
        <v>506</v>
      </c>
      <c r="E390" s="38" t="s">
        <v>129</v>
      </c>
      <c r="F390" s="39" t="s">
        <v>61</v>
      </c>
      <c r="G390" s="39">
        <v>5</v>
      </c>
      <c r="H390" s="39">
        <v>4</v>
      </c>
      <c r="I390" s="38">
        <v>4293.8999999999996</v>
      </c>
      <c r="J390" s="38">
        <v>4152.5</v>
      </c>
      <c r="K390" s="38">
        <v>141.4</v>
      </c>
      <c r="L390" s="40">
        <v>187</v>
      </c>
      <c r="M390" s="41">
        <f t="shared" si="129"/>
        <v>2574923</v>
      </c>
      <c r="N390" s="41"/>
      <c r="O390" s="41">
        <v>0</v>
      </c>
      <c r="P390" s="41">
        <v>0</v>
      </c>
      <c r="Q390" s="41">
        <f t="shared" si="151"/>
        <v>522522.69299999997</v>
      </c>
      <c r="R390" s="41">
        <f>+AY390-O390-Q390</f>
        <v>2052400.307</v>
      </c>
      <c r="S390" s="41">
        <v>0</v>
      </c>
      <c r="T390" s="38">
        <v>404.92</v>
      </c>
      <c r="U390" s="38">
        <v>599.66999999999996</v>
      </c>
      <c r="V390" s="39">
        <v>2026</v>
      </c>
      <c r="W390" s="43">
        <v>0</v>
      </c>
      <c r="X390" s="43">
        <f t="shared" si="150"/>
        <v>522522.69299999997</v>
      </c>
      <c r="Y390" s="43" t="e">
        <f>+(J390*11.55+K390*23.1)*12*30+[1]Лист1!$BC$273</f>
        <v>#REF!</v>
      </c>
      <c r="Z390" s="43"/>
      <c r="AA390" s="43">
        <f t="shared" si="131"/>
        <v>2574923.0062656598</v>
      </c>
      <c r="AB390" s="43">
        <v>0</v>
      </c>
      <c r="AC390" s="43">
        <v>0</v>
      </c>
      <c r="AD390" s="43">
        <v>0</v>
      </c>
      <c r="AE390" s="43">
        <v>0</v>
      </c>
      <c r="AF390" s="43">
        <v>1738675.56</v>
      </c>
      <c r="AG390" s="43">
        <v>0</v>
      </c>
      <c r="AH390" s="43">
        <v>0</v>
      </c>
      <c r="AI390" s="43">
        <v>0</v>
      </c>
      <c r="AJ390" s="43">
        <v>0</v>
      </c>
      <c r="AK390" s="43">
        <v>0</v>
      </c>
      <c r="AL390" s="43">
        <v>0</v>
      </c>
      <c r="AM390" s="43">
        <v>0</v>
      </c>
      <c r="AN390" s="43">
        <v>772476.90300000005</v>
      </c>
      <c r="AO390" s="43">
        <v>25749.230100000001</v>
      </c>
      <c r="AP390" s="43">
        <v>38021.313165660002</v>
      </c>
      <c r="AQ390" s="5">
        <f t="shared" si="132"/>
        <v>1</v>
      </c>
      <c r="AS390" s="36" t="e">
        <f t="shared" si="137"/>
        <v>#REF!</v>
      </c>
      <c r="AT390" s="36">
        <f t="shared" si="138"/>
        <v>191</v>
      </c>
      <c r="AU390" s="37" t="s">
        <v>125</v>
      </c>
      <c r="AV390" s="36" t="s">
        <v>506</v>
      </c>
      <c r="AW390" s="36"/>
      <c r="AX390" s="45">
        <f t="shared" si="133"/>
        <v>0</v>
      </c>
      <c r="AY390" s="46">
        <v>2574923</v>
      </c>
      <c r="AZ390" s="46"/>
      <c r="BA390" s="46"/>
      <c r="BB390" s="46"/>
      <c r="BC390" s="46"/>
      <c r="BD390" s="46">
        <v>1738675.56</v>
      </c>
      <c r="BE390" s="45"/>
      <c r="BF390" s="45">
        <v>0</v>
      </c>
      <c r="BG390" s="46"/>
      <c r="BH390" s="46"/>
      <c r="BI390" s="46"/>
      <c r="BJ390" s="46"/>
      <c r="BK390" s="46"/>
      <c r="BL390" s="46">
        <v>772476.9</v>
      </c>
      <c r="BM390" s="46">
        <v>25749.23</v>
      </c>
      <c r="BN390" s="46">
        <v>38021.31</v>
      </c>
      <c r="BP390" s="48">
        <f>+AY390-'Приложение 2'!E391</f>
        <v>0</v>
      </c>
    </row>
    <row r="391" spans="1:68" ht="12.75" customHeight="1" x14ac:dyDescent="0.2">
      <c r="A391" s="36">
        <f t="shared" si="134"/>
        <v>378</v>
      </c>
      <c r="B391" s="36">
        <f t="shared" si="135"/>
        <v>192</v>
      </c>
      <c r="C391" s="37" t="s">
        <v>125</v>
      </c>
      <c r="D391" s="36" t="s">
        <v>507</v>
      </c>
      <c r="E391" s="38" t="s">
        <v>60</v>
      </c>
      <c r="F391" s="39" t="s">
        <v>61</v>
      </c>
      <c r="G391" s="39">
        <v>5</v>
      </c>
      <c r="H391" s="39">
        <v>4</v>
      </c>
      <c r="I391" s="38">
        <v>4311.8999999999996</v>
      </c>
      <c r="J391" s="38">
        <v>4311.8999999999996</v>
      </c>
      <c r="K391" s="38">
        <v>0</v>
      </c>
      <c r="L391" s="40">
        <v>199</v>
      </c>
      <c r="M391" s="41">
        <f t="shared" si="129"/>
        <v>2585717.0699999998</v>
      </c>
      <c r="N391" s="41"/>
      <c r="O391" s="41">
        <v>0</v>
      </c>
      <c r="P391" s="41">
        <v>0</v>
      </c>
      <c r="Q391" s="41">
        <f t="shared" si="151"/>
        <v>507984.93899999995</v>
      </c>
      <c r="R391" s="41">
        <f>+AY391-O391-Q391</f>
        <v>2077732.1309999998</v>
      </c>
      <c r="S391" s="41">
        <v>0</v>
      </c>
      <c r="T391" s="38">
        <v>404.92</v>
      </c>
      <c r="U391" s="38">
        <v>599.66999999999996</v>
      </c>
      <c r="V391" s="39">
        <v>2026</v>
      </c>
      <c r="W391" s="43">
        <v>0</v>
      </c>
      <c r="X391" s="43">
        <f t="shared" si="150"/>
        <v>507984.93899999995</v>
      </c>
      <c r="Y391" s="43" t="e">
        <f>+(J391*11.55+K391*23.1)*12*30+[1]Лист1!$BC$274</f>
        <v>#REF!</v>
      </c>
      <c r="Z391" s="43"/>
      <c r="AA391" s="43">
        <f t="shared" si="131"/>
        <v>2585717.0699556204</v>
      </c>
      <c r="AB391" s="43">
        <v>0</v>
      </c>
      <c r="AC391" s="43">
        <v>0</v>
      </c>
      <c r="AD391" s="43">
        <v>0</v>
      </c>
      <c r="AE391" s="43">
        <v>0</v>
      </c>
      <c r="AF391" s="43">
        <v>1745964.08</v>
      </c>
      <c r="AG391" s="43">
        <v>0</v>
      </c>
      <c r="AH391" s="43">
        <v>0</v>
      </c>
      <c r="AI391" s="43">
        <v>0</v>
      </c>
      <c r="AJ391" s="43">
        <v>0</v>
      </c>
      <c r="AK391" s="43">
        <v>0</v>
      </c>
      <c r="AL391" s="43">
        <v>0</v>
      </c>
      <c r="AM391" s="43">
        <v>0</v>
      </c>
      <c r="AN391" s="43">
        <v>775715.12100000004</v>
      </c>
      <c r="AO391" s="43">
        <v>25857.170699999999</v>
      </c>
      <c r="AP391" s="43">
        <v>38180.698255620002</v>
      </c>
      <c r="AQ391" s="5">
        <f t="shared" si="132"/>
        <v>1</v>
      </c>
      <c r="AS391" s="36" t="e">
        <f t="shared" si="137"/>
        <v>#REF!</v>
      </c>
      <c r="AT391" s="36">
        <f t="shared" si="138"/>
        <v>192</v>
      </c>
      <c r="AU391" s="37" t="s">
        <v>125</v>
      </c>
      <c r="AV391" s="36" t="s">
        <v>507</v>
      </c>
      <c r="AW391" s="36"/>
      <c r="AX391" s="45">
        <f t="shared" si="133"/>
        <v>0</v>
      </c>
      <c r="AY391" s="46">
        <v>2585717.0699999998</v>
      </c>
      <c r="AZ391" s="46"/>
      <c r="BA391" s="46"/>
      <c r="BB391" s="46"/>
      <c r="BC391" s="46"/>
      <c r="BD391" s="46">
        <v>1745964.08</v>
      </c>
      <c r="BE391" s="45"/>
      <c r="BF391" s="45">
        <v>0</v>
      </c>
      <c r="BG391" s="46"/>
      <c r="BH391" s="46"/>
      <c r="BI391" s="46"/>
      <c r="BJ391" s="46"/>
      <c r="BK391" s="46"/>
      <c r="BL391" s="46">
        <v>775715.12</v>
      </c>
      <c r="BM391" s="46">
        <v>25857.17</v>
      </c>
      <c r="BN391" s="46">
        <v>38180.699999999997</v>
      </c>
      <c r="BP391" s="48">
        <f>+AY391-'Приложение 2'!E392</f>
        <v>0</v>
      </c>
    </row>
    <row r="392" spans="1:68" ht="12.75" customHeight="1" x14ac:dyDescent="0.2">
      <c r="A392" s="36">
        <f t="shared" si="134"/>
        <v>379</v>
      </c>
      <c r="B392" s="36">
        <f t="shared" si="135"/>
        <v>193</v>
      </c>
      <c r="C392" s="37" t="s">
        <v>125</v>
      </c>
      <c r="D392" s="36" t="s">
        <v>508</v>
      </c>
      <c r="E392" s="38" t="s">
        <v>149</v>
      </c>
      <c r="F392" s="39" t="s">
        <v>61</v>
      </c>
      <c r="G392" s="39">
        <v>5</v>
      </c>
      <c r="H392" s="39">
        <v>4</v>
      </c>
      <c r="I392" s="38">
        <v>3428.1</v>
      </c>
      <c r="J392" s="38">
        <v>3428.1</v>
      </c>
      <c r="K392" s="38">
        <v>0</v>
      </c>
      <c r="L392" s="40">
        <v>165</v>
      </c>
      <c r="M392" s="41" t="e">
        <f t="shared" ref="M392:M455" si="152">SUM(N392:S392)</f>
        <v>#REF!</v>
      </c>
      <c r="N392" s="41"/>
      <c r="O392" s="41">
        <v>526472.91</v>
      </c>
      <c r="P392" s="41">
        <v>0</v>
      </c>
      <c r="Q392" s="41">
        <f t="shared" si="151"/>
        <v>403864.46100000001</v>
      </c>
      <c r="R392" s="41" t="e">
        <f>IF(Y392&gt;0, Y392, 0)</f>
        <v>#REF!</v>
      </c>
      <c r="S392" s="41">
        <f>+AY392-O392-P392-Q392</f>
        <v>1125391.3589999997</v>
      </c>
      <c r="T392" s="38">
        <v>404.92</v>
      </c>
      <c r="U392" s="38">
        <v>599.66999999999996</v>
      </c>
      <c r="V392" s="39">
        <v>2026</v>
      </c>
      <c r="W392" s="43">
        <v>0</v>
      </c>
      <c r="X392" s="43">
        <f t="shared" si="150"/>
        <v>403864.46100000001</v>
      </c>
      <c r="Y392" s="43" t="e">
        <f>+(J392*11.55+K392*23.1)*12*30+[1]Лист1!$BC$275</f>
        <v>#REF!</v>
      </c>
      <c r="Z392" s="43"/>
      <c r="AA392" s="43">
        <f t="shared" ref="AA392:AA455" si="153">SUM(AB392:AP392)</f>
        <v>2055728.72672718</v>
      </c>
      <c r="AB392" s="43">
        <v>0</v>
      </c>
      <c r="AC392" s="43">
        <v>0</v>
      </c>
      <c r="AD392" s="43">
        <v>0</v>
      </c>
      <c r="AE392" s="43">
        <v>0</v>
      </c>
      <c r="AF392" s="43">
        <v>1388097.93</v>
      </c>
      <c r="AG392" s="43"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0</v>
      </c>
      <c r="AM392" s="43">
        <v>0</v>
      </c>
      <c r="AN392" s="43">
        <v>616718.61899999995</v>
      </c>
      <c r="AO392" s="43">
        <v>20557.2873</v>
      </c>
      <c r="AP392" s="43">
        <v>30354.890427179998</v>
      </c>
      <c r="AQ392" s="5">
        <f t="shared" ref="AQ392:AQ455" si="154">COUNTIF(AB392:AM392, "&gt;0")</f>
        <v>1</v>
      </c>
      <c r="AS392" s="36" t="e">
        <f t="shared" si="137"/>
        <v>#REF!</v>
      </c>
      <c r="AT392" s="36">
        <f t="shared" si="138"/>
        <v>193</v>
      </c>
      <c r="AU392" s="37" t="s">
        <v>125</v>
      </c>
      <c r="AV392" s="36" t="s">
        <v>508</v>
      </c>
      <c r="AW392" s="36"/>
      <c r="AX392" s="45" t="e">
        <f t="shared" ref="AX392:AX455" si="155">AY392-M392</f>
        <v>#REF!</v>
      </c>
      <c r="AY392" s="46">
        <v>2055728.73</v>
      </c>
      <c r="AZ392" s="46"/>
      <c r="BA392" s="46"/>
      <c r="BB392" s="46"/>
      <c r="BC392" s="46"/>
      <c r="BD392" s="46">
        <v>1388097.93</v>
      </c>
      <c r="BE392" s="45"/>
      <c r="BF392" s="45">
        <v>0</v>
      </c>
      <c r="BG392" s="46"/>
      <c r="BH392" s="46"/>
      <c r="BI392" s="46"/>
      <c r="BJ392" s="46"/>
      <c r="BK392" s="46"/>
      <c r="BL392" s="46">
        <v>616718.62</v>
      </c>
      <c r="BM392" s="46">
        <v>20557.29</v>
      </c>
      <c r="BN392" s="46">
        <v>30354.89</v>
      </c>
      <c r="BP392" s="48">
        <f>+AY392-'Приложение 2'!E393</f>
        <v>0</v>
      </c>
    </row>
    <row r="393" spans="1:68" ht="12.75" customHeight="1" x14ac:dyDescent="0.2">
      <c r="A393" s="36">
        <f t="shared" ref="A393:A456" si="156">+A392+1</f>
        <v>380</v>
      </c>
      <c r="B393" s="36">
        <f t="shared" ref="B393:B456" si="157">+B392+1</f>
        <v>194</v>
      </c>
      <c r="C393" s="37" t="s">
        <v>125</v>
      </c>
      <c r="D393" s="36" t="s">
        <v>509</v>
      </c>
      <c r="E393" s="38" t="s">
        <v>129</v>
      </c>
      <c r="F393" s="39" t="s">
        <v>61</v>
      </c>
      <c r="G393" s="39">
        <v>5</v>
      </c>
      <c r="H393" s="39">
        <v>4</v>
      </c>
      <c r="I393" s="38">
        <v>3458.3</v>
      </c>
      <c r="J393" s="38">
        <v>3458.3</v>
      </c>
      <c r="K393" s="38">
        <v>0</v>
      </c>
      <c r="L393" s="40">
        <v>222</v>
      </c>
      <c r="M393" s="41" t="e">
        <f t="shared" si="152"/>
        <v>#REF!</v>
      </c>
      <c r="N393" s="41"/>
      <c r="O393" s="41">
        <v>531110.89</v>
      </c>
      <c r="P393" s="41">
        <v>0</v>
      </c>
      <c r="Q393" s="41">
        <f t="shared" si="151"/>
        <v>407422.32300000003</v>
      </c>
      <c r="R393" s="41" t="e">
        <f>IF(Y393&gt;0, Y393, 0)</f>
        <v>#REF!</v>
      </c>
      <c r="S393" s="41">
        <f>+AY393-O393-P393-Q393</f>
        <v>1135305.547</v>
      </c>
      <c r="T393" s="38">
        <v>404.92</v>
      </c>
      <c r="U393" s="38">
        <v>599.66999999999996</v>
      </c>
      <c r="V393" s="39">
        <v>2026</v>
      </c>
      <c r="W393" s="43">
        <v>0</v>
      </c>
      <c r="X393" s="43">
        <f t="shared" si="150"/>
        <v>407422.32300000003</v>
      </c>
      <c r="Y393" s="43" t="e">
        <f>+(J393*11.55+K393*23.1)*12*30+[1]Лист1!$BC$276</f>
        <v>#REF!</v>
      </c>
      <c r="Z393" s="43"/>
      <c r="AA393" s="43">
        <f t="shared" si="153"/>
        <v>2073838.7587301601</v>
      </c>
      <c r="AB393" s="43">
        <v>0</v>
      </c>
      <c r="AC393" s="43">
        <v>0</v>
      </c>
      <c r="AD393" s="43">
        <v>0</v>
      </c>
      <c r="AE393" s="43">
        <v>0</v>
      </c>
      <c r="AF393" s="43">
        <v>1400326.44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622151.62800000003</v>
      </c>
      <c r="AO393" s="43">
        <v>20738.387599999998</v>
      </c>
      <c r="AP393" s="43">
        <v>30622.303130159999</v>
      </c>
      <c r="AQ393" s="5">
        <f t="shared" si="154"/>
        <v>1</v>
      </c>
      <c r="AS393" s="36" t="e">
        <f t="shared" ref="AS393:AS419" si="158">+AS392+1</f>
        <v>#REF!</v>
      </c>
      <c r="AT393" s="36">
        <f t="shared" ref="AT393:AT419" si="159">+AT392+1</f>
        <v>194</v>
      </c>
      <c r="AU393" s="37" t="s">
        <v>125</v>
      </c>
      <c r="AV393" s="36" t="s">
        <v>509</v>
      </c>
      <c r="AW393" s="36"/>
      <c r="AX393" s="45" t="e">
        <f t="shared" si="155"/>
        <v>#REF!</v>
      </c>
      <c r="AY393" s="46">
        <v>2073838.76</v>
      </c>
      <c r="AZ393" s="46"/>
      <c r="BA393" s="46"/>
      <c r="BB393" s="46"/>
      <c r="BC393" s="46"/>
      <c r="BD393" s="46">
        <v>1400326.44</v>
      </c>
      <c r="BE393" s="45"/>
      <c r="BF393" s="45">
        <v>0</v>
      </c>
      <c r="BG393" s="46"/>
      <c r="BH393" s="46"/>
      <c r="BI393" s="46"/>
      <c r="BJ393" s="46"/>
      <c r="BK393" s="46"/>
      <c r="BL393" s="46">
        <v>622151.63</v>
      </c>
      <c r="BM393" s="46">
        <v>20738.39</v>
      </c>
      <c r="BN393" s="46">
        <v>30622.3</v>
      </c>
      <c r="BP393" s="48">
        <f>+AY393-'Приложение 2'!E394</f>
        <v>0</v>
      </c>
    </row>
    <row r="394" spans="1:68" ht="12.75" customHeight="1" x14ac:dyDescent="0.2">
      <c r="A394" s="36">
        <f t="shared" si="156"/>
        <v>381</v>
      </c>
      <c r="B394" s="36">
        <f t="shared" si="157"/>
        <v>195</v>
      </c>
      <c r="C394" s="37" t="s">
        <v>125</v>
      </c>
      <c r="D394" s="36" t="s">
        <v>510</v>
      </c>
      <c r="E394" s="38" t="s">
        <v>129</v>
      </c>
      <c r="F394" s="39" t="s">
        <v>61</v>
      </c>
      <c r="G394" s="39">
        <v>5</v>
      </c>
      <c r="H394" s="39">
        <v>4</v>
      </c>
      <c r="I394" s="38">
        <v>4293.8</v>
      </c>
      <c r="J394" s="38">
        <v>4226.8</v>
      </c>
      <c r="K394" s="38">
        <v>67</v>
      </c>
      <c r="L394" s="40">
        <v>317</v>
      </c>
      <c r="M394" s="41" t="e">
        <f t="shared" si="152"/>
        <v>#REF!</v>
      </c>
      <c r="N394" s="41"/>
      <c r="O394" s="41">
        <v>656907.71</v>
      </c>
      <c r="P394" s="41">
        <v>0</v>
      </c>
      <c r="Q394" s="41">
        <f t="shared" si="151"/>
        <v>513745.84800000011</v>
      </c>
      <c r="R394" s="41" t="e">
        <f>IF(Y394&gt;0, Y394, 0)</f>
        <v>#REF!</v>
      </c>
      <c r="S394" s="41">
        <f>+AY394-O394-P394-Q394</f>
        <v>1404209.5019999999</v>
      </c>
      <c r="T394" s="38">
        <v>404.92</v>
      </c>
      <c r="U394" s="38">
        <v>599.66999999999996</v>
      </c>
      <c r="V394" s="39">
        <v>2026</v>
      </c>
      <c r="W394" s="43">
        <v>0</v>
      </c>
      <c r="X394" s="43">
        <f t="shared" si="150"/>
        <v>513745.84800000011</v>
      </c>
      <c r="Y394" s="43" t="e">
        <f>+(J394*11.55+K394*23.1)*12*30+[1]Лист1!$BC$277</f>
        <v>#REF!</v>
      </c>
      <c r="Z394" s="43"/>
      <c r="AA394" s="43">
        <f t="shared" si="153"/>
        <v>2574863.0532963001</v>
      </c>
      <c r="AB394" s="43">
        <v>0</v>
      </c>
      <c r="AC394" s="43">
        <v>0</v>
      </c>
      <c r="AD394" s="43">
        <v>0</v>
      </c>
      <c r="AE394" s="43">
        <v>0</v>
      </c>
      <c r="AF394" s="43">
        <v>1738635.08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43">
        <v>0</v>
      </c>
      <c r="AN394" s="43">
        <v>772458.91500000004</v>
      </c>
      <c r="AO394" s="43">
        <v>25748.630499999999</v>
      </c>
      <c r="AP394" s="43">
        <v>38020.427796299999</v>
      </c>
      <c r="AQ394" s="5">
        <f t="shared" si="154"/>
        <v>1</v>
      </c>
      <c r="AS394" s="36" t="e">
        <f t="shared" si="158"/>
        <v>#REF!</v>
      </c>
      <c r="AT394" s="36">
        <f t="shared" si="159"/>
        <v>195</v>
      </c>
      <c r="AU394" s="37" t="s">
        <v>125</v>
      </c>
      <c r="AV394" s="36" t="s">
        <v>510</v>
      </c>
      <c r="AW394" s="36"/>
      <c r="AX394" s="45" t="e">
        <f t="shared" si="155"/>
        <v>#REF!</v>
      </c>
      <c r="AY394" s="46">
        <v>2574863.06</v>
      </c>
      <c r="AZ394" s="46"/>
      <c r="BA394" s="46"/>
      <c r="BB394" s="46"/>
      <c r="BC394" s="46"/>
      <c r="BD394" s="46">
        <v>1738635.08</v>
      </c>
      <c r="BE394" s="45"/>
      <c r="BF394" s="45">
        <v>0</v>
      </c>
      <c r="BG394" s="46"/>
      <c r="BH394" s="46"/>
      <c r="BI394" s="46"/>
      <c r="BJ394" s="46"/>
      <c r="BK394" s="46"/>
      <c r="BL394" s="46">
        <v>772458.92</v>
      </c>
      <c r="BM394" s="46">
        <v>25748.63</v>
      </c>
      <c r="BN394" s="46">
        <v>38020.43</v>
      </c>
      <c r="BP394" s="48">
        <f>+AY394-'Приложение 2'!E395</f>
        <v>0</v>
      </c>
    </row>
    <row r="395" spans="1:68" ht="12.75" customHeight="1" x14ac:dyDescent="0.2">
      <c r="A395" s="36">
        <f t="shared" si="156"/>
        <v>382</v>
      </c>
      <c r="B395" s="36">
        <f t="shared" si="157"/>
        <v>196</v>
      </c>
      <c r="C395" s="37" t="s">
        <v>125</v>
      </c>
      <c r="D395" s="36" t="s">
        <v>511</v>
      </c>
      <c r="E395" s="38" t="s">
        <v>96</v>
      </c>
      <c r="F395" s="39" t="s">
        <v>61</v>
      </c>
      <c r="G395" s="39">
        <v>5</v>
      </c>
      <c r="H395" s="39">
        <v>4</v>
      </c>
      <c r="I395" s="38">
        <v>6182.6</v>
      </c>
      <c r="J395" s="38">
        <v>6182.6</v>
      </c>
      <c r="K395" s="38">
        <v>0</v>
      </c>
      <c r="L395" s="40">
        <v>194</v>
      </c>
      <c r="M395" s="41" t="e">
        <f t="shared" si="152"/>
        <v>#REF!</v>
      </c>
      <c r="N395" s="41"/>
      <c r="O395" s="41">
        <v>949497.21</v>
      </c>
      <c r="P395" s="41">
        <v>0</v>
      </c>
      <c r="Q395" s="41">
        <f t="shared" si="151"/>
        <v>728372.10600000003</v>
      </c>
      <c r="R395" s="41" t="e">
        <f>IF(Y395&gt;0, Y395, 0)</f>
        <v>#REF!</v>
      </c>
      <c r="S395" s="41">
        <f>+AY395-O395-P395-Q395</f>
        <v>2029650.4240000001</v>
      </c>
      <c r="T395" s="38">
        <v>404.92</v>
      </c>
      <c r="U395" s="38">
        <v>599.66999999999996</v>
      </c>
      <c r="V395" s="39">
        <v>2026</v>
      </c>
      <c r="W395" s="43">
        <v>0</v>
      </c>
      <c r="X395" s="43">
        <f t="shared" si="150"/>
        <v>728372.10600000003</v>
      </c>
      <c r="Y395" s="43" t="e">
        <f>+(J395*11.55+K395*23.1)*12*30+[1]Лист1!$BC$278</f>
        <v>#REF!</v>
      </c>
      <c r="Z395" s="43"/>
      <c r="AA395" s="43">
        <f t="shared" si="153"/>
        <v>3707519.7358808401</v>
      </c>
      <c r="AB395" s="43">
        <v>0</v>
      </c>
      <c r="AC395" s="43">
        <v>0</v>
      </c>
      <c r="AD395" s="43">
        <v>0</v>
      </c>
      <c r="AE395" s="43">
        <v>0</v>
      </c>
      <c r="AF395" s="43">
        <v>2503443.38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1112255.922</v>
      </c>
      <c r="AO395" s="43">
        <v>37075.197399999997</v>
      </c>
      <c r="AP395" s="43">
        <v>54745.236480840002</v>
      </c>
      <c r="AQ395" s="5">
        <f t="shared" si="154"/>
        <v>1</v>
      </c>
      <c r="AS395" s="36" t="e">
        <f t="shared" si="158"/>
        <v>#REF!</v>
      </c>
      <c r="AT395" s="36">
        <f t="shared" si="159"/>
        <v>196</v>
      </c>
      <c r="AU395" s="37" t="s">
        <v>125</v>
      </c>
      <c r="AV395" s="36" t="s">
        <v>511</v>
      </c>
      <c r="AW395" s="36"/>
      <c r="AX395" s="45" t="e">
        <f t="shared" si="155"/>
        <v>#REF!</v>
      </c>
      <c r="AY395" s="46">
        <v>3707519.74</v>
      </c>
      <c r="AZ395" s="46"/>
      <c r="BA395" s="46"/>
      <c r="BB395" s="46"/>
      <c r="BC395" s="46"/>
      <c r="BD395" s="46">
        <v>2503443.38</v>
      </c>
      <c r="BE395" s="45"/>
      <c r="BF395" s="45">
        <v>0</v>
      </c>
      <c r="BG395" s="46"/>
      <c r="BH395" s="46"/>
      <c r="BI395" s="46"/>
      <c r="BJ395" s="46"/>
      <c r="BK395" s="46"/>
      <c r="BL395" s="46">
        <v>1112255.92</v>
      </c>
      <c r="BM395" s="46">
        <v>37075.199999999997</v>
      </c>
      <c r="BN395" s="46">
        <v>54745.24</v>
      </c>
      <c r="BP395" s="48">
        <f>+AY395-'Приложение 2'!E396</f>
        <v>0</v>
      </c>
    </row>
    <row r="396" spans="1:68" ht="12.75" customHeight="1" x14ac:dyDescent="0.2">
      <c r="A396" s="36">
        <f t="shared" si="156"/>
        <v>383</v>
      </c>
      <c r="B396" s="36">
        <f t="shared" si="157"/>
        <v>197</v>
      </c>
      <c r="C396" s="37" t="s">
        <v>125</v>
      </c>
      <c r="D396" s="36" t="s">
        <v>512</v>
      </c>
      <c r="E396" s="38" t="s">
        <v>81</v>
      </c>
      <c r="F396" s="39" t="s">
        <v>61</v>
      </c>
      <c r="G396" s="39">
        <v>5</v>
      </c>
      <c r="H396" s="39">
        <v>6</v>
      </c>
      <c r="I396" s="38">
        <v>6231.8</v>
      </c>
      <c r="J396" s="38">
        <v>6231.8</v>
      </c>
      <c r="K396" s="38">
        <v>0</v>
      </c>
      <c r="L396" s="40">
        <v>260</v>
      </c>
      <c r="M396" s="41">
        <f t="shared" si="152"/>
        <v>3737023.51</v>
      </c>
      <c r="N396" s="41"/>
      <c r="O396" s="41">
        <v>0</v>
      </c>
      <c r="P396" s="41">
        <v>0</v>
      </c>
      <c r="Q396" s="41">
        <f>+AY396</f>
        <v>3737023.51</v>
      </c>
      <c r="R396" s="41">
        <v>0</v>
      </c>
      <c r="S396" s="41">
        <v>0</v>
      </c>
      <c r="T396" s="38">
        <v>404.92</v>
      </c>
      <c r="U396" s="38">
        <v>599.66999999999996</v>
      </c>
      <c r="V396" s="39">
        <v>2026</v>
      </c>
      <c r="W396" s="43">
        <v>4707337.59</v>
      </c>
      <c r="X396" s="43">
        <f t="shared" si="150"/>
        <v>734168.35800000001</v>
      </c>
      <c r="Y396" s="43">
        <f>+(J396*11.55+K396*23.1)*12*30</f>
        <v>25911824.400000002</v>
      </c>
      <c r="Z396" s="43"/>
      <c r="AA396" s="43">
        <f t="shared" si="153"/>
        <v>3737023.5072486605</v>
      </c>
      <c r="AB396" s="43">
        <v>0</v>
      </c>
      <c r="AC396" s="43">
        <v>0</v>
      </c>
      <c r="AD396" s="43">
        <v>0</v>
      </c>
      <c r="AE396" s="43">
        <v>0</v>
      </c>
      <c r="AF396" s="43">
        <v>2523365.33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1121107.0530000001</v>
      </c>
      <c r="AO396" s="43">
        <v>37370.235099999998</v>
      </c>
      <c r="AP396" s="43">
        <v>55180.889148659997</v>
      </c>
      <c r="AQ396" s="5">
        <f t="shared" si="154"/>
        <v>1</v>
      </c>
      <c r="AS396" s="36" t="e">
        <f t="shared" si="158"/>
        <v>#REF!</v>
      </c>
      <c r="AT396" s="36">
        <f t="shared" si="159"/>
        <v>197</v>
      </c>
      <c r="AU396" s="37" t="s">
        <v>125</v>
      </c>
      <c r="AV396" s="36" t="s">
        <v>512</v>
      </c>
      <c r="AW396" s="36"/>
      <c r="AX396" s="45">
        <f t="shared" si="155"/>
        <v>0</v>
      </c>
      <c r="AY396" s="46">
        <v>3737023.51</v>
      </c>
      <c r="AZ396" s="46"/>
      <c r="BA396" s="46"/>
      <c r="BB396" s="46"/>
      <c r="BC396" s="46"/>
      <c r="BD396" s="46">
        <v>2523365.33</v>
      </c>
      <c r="BE396" s="45"/>
      <c r="BF396" s="45">
        <v>0</v>
      </c>
      <c r="BG396" s="46"/>
      <c r="BH396" s="46"/>
      <c r="BI396" s="46"/>
      <c r="BJ396" s="46"/>
      <c r="BK396" s="46"/>
      <c r="BL396" s="46">
        <v>1121107.05</v>
      </c>
      <c r="BM396" s="46">
        <v>37370.239999999998</v>
      </c>
      <c r="BN396" s="46">
        <v>55180.89</v>
      </c>
      <c r="BP396" s="48">
        <f>+AY396-'Приложение 2'!E397</f>
        <v>0</v>
      </c>
    </row>
    <row r="397" spans="1:68" ht="12.75" customHeight="1" x14ac:dyDescent="0.2">
      <c r="A397" s="36">
        <f t="shared" si="156"/>
        <v>384</v>
      </c>
      <c r="B397" s="36">
        <f t="shared" si="157"/>
        <v>198</v>
      </c>
      <c r="C397" s="37" t="s">
        <v>125</v>
      </c>
      <c r="D397" s="36" t="s">
        <v>513</v>
      </c>
      <c r="E397" s="38" t="s">
        <v>127</v>
      </c>
      <c r="F397" s="39" t="s">
        <v>61</v>
      </c>
      <c r="G397" s="39">
        <v>5</v>
      </c>
      <c r="H397" s="39">
        <v>2</v>
      </c>
      <c r="I397" s="38">
        <v>2727.9</v>
      </c>
      <c r="J397" s="38">
        <v>2727.9</v>
      </c>
      <c r="K397" s="38">
        <v>0</v>
      </c>
      <c r="L397" s="40">
        <v>131</v>
      </c>
      <c r="M397" s="41">
        <f t="shared" si="152"/>
        <v>1635839.79</v>
      </c>
      <c r="N397" s="41"/>
      <c r="O397" s="41">
        <v>0</v>
      </c>
      <c r="P397" s="41">
        <v>0</v>
      </c>
      <c r="Q397" s="41">
        <f>+AY397</f>
        <v>1635839.79</v>
      </c>
      <c r="R397" s="41">
        <v>0</v>
      </c>
      <c r="S397" s="41">
        <v>0</v>
      </c>
      <c r="T397" s="38">
        <v>404.92</v>
      </c>
      <c r="U397" s="38">
        <v>599.66999999999996</v>
      </c>
      <c r="V397" s="39">
        <v>2026</v>
      </c>
      <c r="W397" s="43">
        <v>1901397.28</v>
      </c>
      <c r="X397" s="43">
        <f t="shared" si="150"/>
        <v>321373.89900000003</v>
      </c>
      <c r="Y397" s="43">
        <f>+(J397*11.55+K397*23.1)*12*30</f>
        <v>11342608.200000001</v>
      </c>
      <c r="Z397" s="43"/>
      <c r="AA397" s="43">
        <f t="shared" si="153"/>
        <v>1635839.7852391398</v>
      </c>
      <c r="AB397" s="43">
        <v>0</v>
      </c>
      <c r="AC397" s="43">
        <v>0</v>
      </c>
      <c r="AD397" s="43">
        <v>0</v>
      </c>
      <c r="AE397" s="43">
        <v>0</v>
      </c>
      <c r="AF397" s="43">
        <v>1104574.6399999999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490751.93699999998</v>
      </c>
      <c r="AO397" s="43">
        <v>16358.3979</v>
      </c>
      <c r="AP397" s="43">
        <v>24154.81033914</v>
      </c>
      <c r="AQ397" s="5">
        <f t="shared" si="154"/>
        <v>1</v>
      </c>
      <c r="AS397" s="36" t="e">
        <f t="shared" si="158"/>
        <v>#REF!</v>
      </c>
      <c r="AT397" s="36">
        <f t="shared" si="159"/>
        <v>198</v>
      </c>
      <c r="AU397" s="37" t="s">
        <v>125</v>
      </c>
      <c r="AV397" s="36" t="s">
        <v>513</v>
      </c>
      <c r="AW397" s="36"/>
      <c r="AX397" s="45">
        <f t="shared" si="155"/>
        <v>0</v>
      </c>
      <c r="AY397" s="46">
        <v>1635839.79</v>
      </c>
      <c r="AZ397" s="46"/>
      <c r="BA397" s="46"/>
      <c r="BB397" s="46"/>
      <c r="BC397" s="46"/>
      <c r="BD397" s="46">
        <v>1104574.6399999999</v>
      </c>
      <c r="BE397" s="45"/>
      <c r="BF397" s="45">
        <v>0</v>
      </c>
      <c r="BG397" s="46"/>
      <c r="BH397" s="46"/>
      <c r="BI397" s="46"/>
      <c r="BJ397" s="46"/>
      <c r="BK397" s="46"/>
      <c r="BL397" s="46">
        <v>490751.94</v>
      </c>
      <c r="BM397" s="46">
        <v>16358.4</v>
      </c>
      <c r="BN397" s="46">
        <v>24154.81</v>
      </c>
      <c r="BP397" s="48">
        <f>+AY397-'Приложение 2'!E398</f>
        <v>0</v>
      </c>
    </row>
    <row r="398" spans="1:68" ht="12.75" customHeight="1" x14ac:dyDescent="0.2">
      <c r="A398" s="36">
        <f t="shared" si="156"/>
        <v>385</v>
      </c>
      <c r="B398" s="36">
        <f t="shared" si="157"/>
        <v>199</v>
      </c>
      <c r="C398" s="37" t="s">
        <v>125</v>
      </c>
      <c r="D398" s="36" t="s">
        <v>514</v>
      </c>
      <c r="E398" s="38" t="s">
        <v>81</v>
      </c>
      <c r="F398" s="39" t="s">
        <v>381</v>
      </c>
      <c r="G398" s="39">
        <v>2</v>
      </c>
      <c r="H398" s="39">
        <v>2</v>
      </c>
      <c r="I398" s="38">
        <v>820.1</v>
      </c>
      <c r="J398" s="38">
        <v>820.1</v>
      </c>
      <c r="K398" s="38">
        <v>0</v>
      </c>
      <c r="L398" s="40">
        <v>31</v>
      </c>
      <c r="M398" s="41">
        <f t="shared" si="152"/>
        <v>17559628.57</v>
      </c>
      <c r="N398" s="41"/>
      <c r="O398" s="41">
        <v>1254499.17</v>
      </c>
      <c r="P398" s="41">
        <v>0</v>
      </c>
      <c r="Q398" s="41">
        <f t="shared" ref="Q398:Q403" si="160">+W398+X398</f>
        <v>464987.39420000004</v>
      </c>
      <c r="R398" s="41">
        <f>IF(Y398&gt;0, Y398, 0)</f>
        <v>807962.52</v>
      </c>
      <c r="S398" s="41">
        <f>IF(Y398&gt;0, AY398-O398-P398-Q398-R398, 0)</f>
        <v>15032179.4858</v>
      </c>
      <c r="T398" s="38">
        <v>18692.03</v>
      </c>
      <c r="U398" s="38">
        <v>21411.57</v>
      </c>
      <c r="V398" s="39">
        <v>2026</v>
      </c>
      <c r="W398" s="43">
        <v>396310.58</v>
      </c>
      <c r="X398" s="43">
        <f>+(J398*8.21+K398*22.53)*12*0.85</f>
        <v>68676.814200000008</v>
      </c>
      <c r="Y398" s="43">
        <f>+(J398*8.21+K398*22.53)*12*10</f>
        <v>807962.52</v>
      </c>
      <c r="Z398" s="43"/>
      <c r="AA398" s="43">
        <f t="shared" si="153"/>
        <v>17559628.557676919</v>
      </c>
      <c r="AB398" s="43">
        <v>2112488.2000000002</v>
      </c>
      <c r="AC398" s="43">
        <v>755289.86</v>
      </c>
      <c r="AD398" s="43">
        <v>291279.05</v>
      </c>
      <c r="AE398" s="43">
        <v>1127747.56</v>
      </c>
      <c r="AF398" s="43">
        <v>0</v>
      </c>
      <c r="AG398" s="43">
        <v>0</v>
      </c>
      <c r="AH398" s="43">
        <v>0</v>
      </c>
      <c r="AI398" s="43">
        <v>0</v>
      </c>
      <c r="AJ398" s="43">
        <v>2575190.69</v>
      </c>
      <c r="AK398" s="43">
        <v>0</v>
      </c>
      <c r="AL398" s="43">
        <v>4394678.04</v>
      </c>
      <c r="AM398" s="43">
        <v>4072656.84</v>
      </c>
      <c r="AN398" s="43">
        <v>1719480.6265</v>
      </c>
      <c r="AO398" s="43">
        <v>175596.28570000001</v>
      </c>
      <c r="AP398" s="43">
        <v>335221.40547692002</v>
      </c>
      <c r="AQ398" s="5">
        <f t="shared" si="154"/>
        <v>7</v>
      </c>
      <c r="AS398" s="36" t="e">
        <f t="shared" si="158"/>
        <v>#REF!</v>
      </c>
      <c r="AT398" s="36">
        <f t="shared" si="159"/>
        <v>199</v>
      </c>
      <c r="AU398" s="37" t="s">
        <v>125</v>
      </c>
      <c r="AV398" s="36" t="s">
        <v>514</v>
      </c>
      <c r="AW398" s="36"/>
      <c r="AX398" s="45">
        <f t="shared" si="155"/>
        <v>0</v>
      </c>
      <c r="AY398" s="46">
        <v>17559628.57</v>
      </c>
      <c r="AZ398" s="46">
        <v>2112488.2000000002</v>
      </c>
      <c r="BA398" s="46">
        <v>755289.86</v>
      </c>
      <c r="BB398" s="46">
        <v>291279.05</v>
      </c>
      <c r="BC398" s="46">
        <v>1127747.56</v>
      </c>
      <c r="BD398" s="46"/>
      <c r="BE398" s="45"/>
      <c r="BF398" s="45">
        <v>0</v>
      </c>
      <c r="BG398" s="46"/>
      <c r="BH398" s="46">
        <v>2575190.69</v>
      </c>
      <c r="BI398" s="46"/>
      <c r="BJ398" s="46">
        <v>4394678.04</v>
      </c>
      <c r="BK398" s="46">
        <v>4072656.84</v>
      </c>
      <c r="BL398" s="46">
        <v>1719480.63</v>
      </c>
      <c r="BM398" s="46">
        <v>175596.29</v>
      </c>
      <c r="BN398" s="46">
        <v>335221.40999999997</v>
      </c>
      <c r="BP398" s="48">
        <f>+AY398-'Приложение 2'!E399</f>
        <v>0</v>
      </c>
    </row>
    <row r="399" spans="1:68" ht="12.75" customHeight="1" x14ac:dyDescent="0.2">
      <c r="A399" s="36">
        <f t="shared" si="156"/>
        <v>386</v>
      </c>
      <c r="B399" s="36">
        <f t="shared" si="157"/>
        <v>200</v>
      </c>
      <c r="C399" s="37" t="s">
        <v>125</v>
      </c>
      <c r="D399" s="36" t="s">
        <v>515</v>
      </c>
      <c r="E399" s="38" t="s">
        <v>117</v>
      </c>
      <c r="F399" s="39" t="s">
        <v>381</v>
      </c>
      <c r="G399" s="39">
        <v>2</v>
      </c>
      <c r="H399" s="39">
        <v>2</v>
      </c>
      <c r="I399" s="38">
        <v>806.5</v>
      </c>
      <c r="J399" s="38">
        <v>806.5</v>
      </c>
      <c r="K399" s="38">
        <v>0</v>
      </c>
      <c r="L399" s="40">
        <v>58</v>
      </c>
      <c r="M399" s="41">
        <f t="shared" si="152"/>
        <v>17268431.219999999</v>
      </c>
      <c r="N399" s="41"/>
      <c r="O399" s="41">
        <v>1237649.93</v>
      </c>
      <c r="P399" s="41">
        <v>0</v>
      </c>
      <c r="Q399" s="41">
        <f t="shared" si="160"/>
        <v>378102.27299999999</v>
      </c>
      <c r="R399" s="41">
        <f>IF(Y399&gt;0, Y399, 0)</f>
        <v>794563.8</v>
      </c>
      <c r="S399" s="41">
        <f>IF(Y399&gt;0, AY399-O399-P399-Q399-R399, 0)</f>
        <v>14858115.216999998</v>
      </c>
      <c r="T399" s="38">
        <v>18692.03</v>
      </c>
      <c r="U399" s="38">
        <v>21411.57</v>
      </c>
      <c r="V399" s="39">
        <v>2026</v>
      </c>
      <c r="W399" s="43">
        <v>310564.34999999998</v>
      </c>
      <c r="X399" s="43">
        <f>+(J399*8.21+K399*22.53)*12*0.85</f>
        <v>67537.922999999995</v>
      </c>
      <c r="Y399" s="43">
        <f>+(J399*8.21+K399*22.53)*12*10</f>
        <v>794563.8</v>
      </c>
      <c r="Z399" s="43"/>
      <c r="AA399" s="43">
        <f t="shared" si="153"/>
        <v>17268431.225999195</v>
      </c>
      <c r="AB399" s="43">
        <v>2077456.08</v>
      </c>
      <c r="AC399" s="43">
        <v>742764.64</v>
      </c>
      <c r="AD399" s="43">
        <v>286448.67</v>
      </c>
      <c r="AE399" s="43">
        <v>1109045.73</v>
      </c>
      <c r="AF399" s="43">
        <v>0</v>
      </c>
      <c r="AG399" s="43">
        <v>0</v>
      </c>
      <c r="AH399" s="43">
        <v>0</v>
      </c>
      <c r="AI399" s="43">
        <v>0</v>
      </c>
      <c r="AJ399" s="43">
        <v>2532485.42</v>
      </c>
      <c r="AK399" s="43">
        <v>0</v>
      </c>
      <c r="AL399" s="43">
        <v>4321799.59</v>
      </c>
      <c r="AM399" s="43">
        <v>4005118.58</v>
      </c>
      <c r="AN399" s="43">
        <v>1690965.8896999999</v>
      </c>
      <c r="AO399" s="43">
        <v>172684.31229999999</v>
      </c>
      <c r="AP399" s="43">
        <v>329662.31399920001</v>
      </c>
      <c r="AQ399" s="5">
        <f t="shared" si="154"/>
        <v>7</v>
      </c>
      <c r="AS399" s="36" t="e">
        <f t="shared" si="158"/>
        <v>#REF!</v>
      </c>
      <c r="AT399" s="36">
        <f t="shared" si="159"/>
        <v>200</v>
      </c>
      <c r="AU399" s="37" t="s">
        <v>125</v>
      </c>
      <c r="AV399" s="36" t="s">
        <v>515</v>
      </c>
      <c r="AW399" s="36"/>
      <c r="AX399" s="45">
        <f t="shared" si="155"/>
        <v>0</v>
      </c>
      <c r="AY399" s="46">
        <v>17268431.219999999</v>
      </c>
      <c r="AZ399" s="46">
        <v>2077456.08</v>
      </c>
      <c r="BA399" s="46">
        <v>742764.64</v>
      </c>
      <c r="BB399" s="46">
        <v>286448.67</v>
      </c>
      <c r="BC399" s="46">
        <v>1109045.73</v>
      </c>
      <c r="BD399" s="46"/>
      <c r="BE399" s="45"/>
      <c r="BF399" s="45">
        <v>0</v>
      </c>
      <c r="BG399" s="46"/>
      <c r="BH399" s="46">
        <v>2532485.42</v>
      </c>
      <c r="BI399" s="46"/>
      <c r="BJ399" s="46">
        <v>4321799.59</v>
      </c>
      <c r="BK399" s="46">
        <v>4005118.58</v>
      </c>
      <c r="BL399" s="46">
        <v>1690965.89</v>
      </c>
      <c r="BM399" s="46">
        <v>172684.31</v>
      </c>
      <c r="BN399" s="46">
        <v>329662.31</v>
      </c>
      <c r="BP399" s="48">
        <f>+AY399-'Приложение 2'!E400</f>
        <v>0</v>
      </c>
    </row>
    <row r="400" spans="1:68" ht="11.25" customHeight="1" x14ac:dyDescent="0.2">
      <c r="A400" s="36">
        <f t="shared" si="156"/>
        <v>387</v>
      </c>
      <c r="B400" s="36">
        <f t="shared" si="157"/>
        <v>201</v>
      </c>
      <c r="C400" s="37" t="s">
        <v>125</v>
      </c>
      <c r="D400" s="36" t="s">
        <v>516</v>
      </c>
      <c r="E400" s="38" t="s">
        <v>283</v>
      </c>
      <c r="F400" s="39" t="s">
        <v>61</v>
      </c>
      <c r="G400" s="39">
        <v>5</v>
      </c>
      <c r="H400" s="39">
        <v>1</v>
      </c>
      <c r="I400" s="38">
        <v>4537.3</v>
      </c>
      <c r="J400" s="38">
        <v>1650.2</v>
      </c>
      <c r="K400" s="38">
        <v>2887.1</v>
      </c>
      <c r="L400" s="40">
        <v>209</v>
      </c>
      <c r="M400" s="41">
        <f t="shared" si="152"/>
        <v>4989668.8099999996</v>
      </c>
      <c r="N400" s="41"/>
      <c r="O400" s="41">
        <v>1311509.78</v>
      </c>
      <c r="P400" s="41">
        <v>0</v>
      </c>
      <c r="Q400" s="41">
        <f t="shared" si="160"/>
        <v>874668.5639999999</v>
      </c>
      <c r="R400" s="41">
        <f>+AY400-O400-Q400</f>
        <v>2803490.4659999995</v>
      </c>
      <c r="S400" s="41">
        <v>0</v>
      </c>
      <c r="T400" s="38">
        <v>925.5</v>
      </c>
      <c r="U400" s="38">
        <v>1099.7</v>
      </c>
      <c r="V400" s="39">
        <v>2026</v>
      </c>
      <c r="W400" s="43">
        <v>0</v>
      </c>
      <c r="X400" s="43">
        <f t="shared" ref="X400:X422" si="161">+(J400*11.55+K400*23.1)*12*0.85</f>
        <v>874668.5639999999</v>
      </c>
      <c r="Y400" s="43" t="e">
        <f>+(J400*11.55+K400*23.1)*12*30+[1]Лист1!$BC$283</f>
        <v>#REF!</v>
      </c>
      <c r="Z400" s="43"/>
      <c r="AA400" s="43">
        <f t="shared" si="153"/>
        <v>4989668.8081792397</v>
      </c>
      <c r="AB400" s="43">
        <v>0</v>
      </c>
      <c r="AC400" s="43">
        <v>0</v>
      </c>
      <c r="AD400" s="43">
        <v>0</v>
      </c>
      <c r="AE400" s="43">
        <v>4199285.3099999996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648656.94530000002</v>
      </c>
      <c r="AO400" s="43">
        <v>49896.688099999999</v>
      </c>
      <c r="AP400" s="43">
        <v>91829.864779240001</v>
      </c>
      <c r="AQ400" s="5">
        <f t="shared" si="154"/>
        <v>1</v>
      </c>
      <c r="AS400" s="36" t="e">
        <f t="shared" si="158"/>
        <v>#REF!</v>
      </c>
      <c r="AT400" s="36">
        <f t="shared" si="159"/>
        <v>201</v>
      </c>
      <c r="AU400" s="37" t="s">
        <v>125</v>
      </c>
      <c r="AV400" s="36" t="s">
        <v>516</v>
      </c>
      <c r="AW400" s="36"/>
      <c r="AX400" s="45">
        <f t="shared" si="155"/>
        <v>0</v>
      </c>
      <c r="AY400" s="46">
        <v>4989668.8099999996</v>
      </c>
      <c r="AZ400" s="46"/>
      <c r="BA400" s="46"/>
      <c r="BB400" s="46"/>
      <c r="BC400" s="46">
        <v>4199285.3099999996</v>
      </c>
      <c r="BD400" s="46"/>
      <c r="BE400" s="45"/>
      <c r="BF400" s="45">
        <v>0</v>
      </c>
      <c r="BG400" s="46"/>
      <c r="BH400" s="46"/>
      <c r="BI400" s="46"/>
      <c r="BJ400" s="46"/>
      <c r="BK400" s="46"/>
      <c r="BL400" s="46">
        <v>648656.94999999995</v>
      </c>
      <c r="BM400" s="46">
        <v>49896.69</v>
      </c>
      <c r="BN400" s="46">
        <v>91829.86</v>
      </c>
      <c r="BP400" s="48">
        <f>+AY400-'Приложение 2'!E401</f>
        <v>0</v>
      </c>
    </row>
    <row r="401" spans="1:73" ht="12.75" customHeight="1" x14ac:dyDescent="0.2">
      <c r="A401" s="36">
        <f t="shared" si="156"/>
        <v>388</v>
      </c>
      <c r="B401" s="36">
        <f t="shared" si="157"/>
        <v>202</v>
      </c>
      <c r="C401" s="37" t="s">
        <v>125</v>
      </c>
      <c r="D401" s="36" t="s">
        <v>517</v>
      </c>
      <c r="E401" s="38" t="s">
        <v>86</v>
      </c>
      <c r="F401" s="39" t="s">
        <v>61</v>
      </c>
      <c r="G401" s="39">
        <v>5</v>
      </c>
      <c r="H401" s="39">
        <v>6</v>
      </c>
      <c r="I401" s="38">
        <v>6214.74</v>
      </c>
      <c r="J401" s="38">
        <v>6097.04</v>
      </c>
      <c r="K401" s="38">
        <v>117.7</v>
      </c>
      <c r="L401" s="40">
        <v>283</v>
      </c>
      <c r="M401" s="41">
        <f t="shared" si="152"/>
        <v>11920119.91</v>
      </c>
      <c r="N401" s="41"/>
      <c r="O401" s="41">
        <v>0</v>
      </c>
      <c r="P401" s="41">
        <v>0</v>
      </c>
      <c r="Q401" s="41">
        <f t="shared" si="160"/>
        <v>746024.75639999995</v>
      </c>
      <c r="R401" s="41">
        <v>7335561.6375000002</v>
      </c>
      <c r="S401" s="41">
        <v>3838533.5161000001</v>
      </c>
      <c r="T401" s="38">
        <v>1553.16</v>
      </c>
      <c r="U401" s="38">
        <v>1918.04</v>
      </c>
      <c r="V401" s="39">
        <v>2026</v>
      </c>
      <c r="W401" s="43">
        <v>0</v>
      </c>
      <c r="X401" s="43">
        <f t="shared" si="161"/>
        <v>746024.75639999995</v>
      </c>
      <c r="Y401" s="43" t="e">
        <f>+(J401*11.55+K401*23.1)*12*30+[2]Лист1!$BC$121</f>
        <v>#REF!</v>
      </c>
      <c r="Z401" s="43"/>
      <c r="AA401" s="43">
        <f t="shared" si="153"/>
        <v>11920119.90726666</v>
      </c>
      <c r="AB401" s="43">
        <v>0</v>
      </c>
      <c r="AC401" s="43">
        <v>7136010.7199999997</v>
      </c>
      <c r="AD401" s="43">
        <v>0</v>
      </c>
      <c r="AE401" s="43">
        <v>0</v>
      </c>
      <c r="AF401" s="43">
        <v>2516457.44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1937370.6189999999</v>
      </c>
      <c r="AO401" s="43">
        <v>119201.1991</v>
      </c>
      <c r="AP401" s="43">
        <v>211079.92916666</v>
      </c>
      <c r="AQ401" s="5">
        <f t="shared" si="154"/>
        <v>2</v>
      </c>
      <c r="AS401" s="36" t="e">
        <f t="shared" si="158"/>
        <v>#REF!</v>
      </c>
      <c r="AT401" s="36">
        <f t="shared" si="159"/>
        <v>202</v>
      </c>
      <c r="AU401" s="37" t="s">
        <v>125</v>
      </c>
      <c r="AV401" s="36" t="s">
        <v>517</v>
      </c>
      <c r="AW401" s="36"/>
      <c r="AX401" s="45">
        <f t="shared" si="155"/>
        <v>0</v>
      </c>
      <c r="AY401" s="46">
        <v>11920119.91</v>
      </c>
      <c r="AZ401" s="46"/>
      <c r="BA401" s="46">
        <v>7136010.7199999997</v>
      </c>
      <c r="BB401" s="46"/>
      <c r="BC401" s="46"/>
      <c r="BD401" s="46">
        <v>2516457.44</v>
      </c>
      <c r="BE401" s="45"/>
      <c r="BF401" s="45">
        <v>0</v>
      </c>
      <c r="BG401" s="46"/>
      <c r="BH401" s="46"/>
      <c r="BI401" s="46"/>
      <c r="BJ401" s="46"/>
      <c r="BK401" s="46"/>
      <c r="BL401" s="46">
        <v>1937370.62</v>
      </c>
      <c r="BM401" s="46">
        <v>119201.2</v>
      </c>
      <c r="BN401" s="46">
        <v>211079.93</v>
      </c>
      <c r="BP401" s="48">
        <f>+AY401-'Приложение 2'!E402</f>
        <v>0</v>
      </c>
      <c r="BR401" s="74"/>
      <c r="BT401" s="75"/>
      <c r="BU401" s="75"/>
    </row>
    <row r="402" spans="1:73" ht="12.75" customHeight="1" x14ac:dyDescent="0.2">
      <c r="A402" s="36">
        <f t="shared" si="156"/>
        <v>389</v>
      </c>
      <c r="B402" s="36">
        <f t="shared" si="157"/>
        <v>203</v>
      </c>
      <c r="C402" s="37" t="s">
        <v>125</v>
      </c>
      <c r="D402" s="36" t="s">
        <v>518</v>
      </c>
      <c r="E402" s="38" t="s">
        <v>137</v>
      </c>
      <c r="F402" s="39" t="s">
        <v>61</v>
      </c>
      <c r="G402" s="39">
        <v>4</v>
      </c>
      <c r="H402" s="39">
        <v>3</v>
      </c>
      <c r="I402" s="38">
        <v>1982.65</v>
      </c>
      <c r="J402" s="38">
        <v>1482.45</v>
      </c>
      <c r="K402" s="38">
        <v>500.2</v>
      </c>
      <c r="L402" s="40">
        <v>43</v>
      </c>
      <c r="M402" s="41" t="e">
        <f t="shared" si="152"/>
        <v>#REF!</v>
      </c>
      <c r="N402" s="41"/>
      <c r="O402" s="41">
        <v>1425949.84</v>
      </c>
      <c r="P402" s="41">
        <v>0</v>
      </c>
      <c r="Q402" s="41">
        <f t="shared" si="160"/>
        <v>292504.55849999998</v>
      </c>
      <c r="R402" s="41" t="e">
        <f>IF(Y402&gt;0, Y402, 0)</f>
        <v>#REF!</v>
      </c>
      <c r="S402" s="41" t="e">
        <f>IF(Y402&gt;0, AY402-O402-P402-Q402-R402, 0)</f>
        <v>#REF!</v>
      </c>
      <c r="T402" s="38">
        <v>10173.92</v>
      </c>
      <c r="U402" s="38">
        <v>11816.11</v>
      </c>
      <c r="V402" s="39">
        <v>2026</v>
      </c>
      <c r="W402" s="43">
        <v>0</v>
      </c>
      <c r="X402" s="43">
        <f t="shared" si="161"/>
        <v>292504.55849999998</v>
      </c>
      <c r="Y402" s="43" t="e">
        <f>+(J402*11.55+K402*23.1)*12*30+[2]Лист1!$BC$123</f>
        <v>#REF!</v>
      </c>
      <c r="Z402" s="43"/>
      <c r="AA402" s="43">
        <f t="shared" si="153"/>
        <v>23427210.507258601</v>
      </c>
      <c r="AB402" s="43">
        <v>0</v>
      </c>
      <c r="AC402" s="43">
        <v>0</v>
      </c>
      <c r="AD402" s="43">
        <v>0</v>
      </c>
      <c r="AE402" s="43">
        <v>0</v>
      </c>
      <c r="AF402" s="43">
        <v>802809.83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13605001.460000001</v>
      </c>
      <c r="AM402" s="43">
        <v>5763512.9100000001</v>
      </c>
      <c r="AN402" s="43">
        <v>2580508.196</v>
      </c>
      <c r="AO402" s="43">
        <v>234272.10500000001</v>
      </c>
      <c r="AP402" s="43">
        <v>441106.00625859998</v>
      </c>
      <c r="AQ402" s="5">
        <f t="shared" si="154"/>
        <v>3</v>
      </c>
      <c r="AS402" s="36" t="e">
        <f t="shared" si="158"/>
        <v>#REF!</v>
      </c>
      <c r="AT402" s="36">
        <f t="shared" si="159"/>
        <v>203</v>
      </c>
      <c r="AU402" s="37" t="s">
        <v>125</v>
      </c>
      <c r="AV402" s="36" t="s">
        <v>518</v>
      </c>
      <c r="AW402" s="36"/>
      <c r="AX402" s="45" t="e">
        <f t="shared" si="155"/>
        <v>#REF!</v>
      </c>
      <c r="AY402" s="46">
        <v>23427210.52</v>
      </c>
      <c r="AZ402" s="46"/>
      <c r="BA402" s="46"/>
      <c r="BB402" s="46"/>
      <c r="BC402" s="46"/>
      <c r="BD402" s="46">
        <v>802809.83</v>
      </c>
      <c r="BE402" s="45"/>
      <c r="BF402" s="45">
        <v>0</v>
      </c>
      <c r="BG402" s="46"/>
      <c r="BH402" s="46"/>
      <c r="BI402" s="46"/>
      <c r="BJ402" s="46">
        <v>13605001.460000001</v>
      </c>
      <c r="BK402" s="46">
        <v>5763512.9100000001</v>
      </c>
      <c r="BL402" s="46">
        <v>2580508.2000000002</v>
      </c>
      <c r="BM402" s="46">
        <v>234272.11</v>
      </c>
      <c r="BN402" s="46">
        <v>441106.01</v>
      </c>
      <c r="BP402" s="48">
        <f>+AY402-'Приложение 2'!E403</f>
        <v>0</v>
      </c>
    </row>
    <row r="403" spans="1:73" ht="12.75" customHeight="1" x14ac:dyDescent="0.2">
      <c r="A403" s="36">
        <f t="shared" si="156"/>
        <v>390</v>
      </c>
      <c r="B403" s="36">
        <f t="shared" si="157"/>
        <v>204</v>
      </c>
      <c r="C403" s="37" t="s">
        <v>125</v>
      </c>
      <c r="D403" s="36" t="s">
        <v>519</v>
      </c>
      <c r="E403" s="38" t="s">
        <v>416</v>
      </c>
      <c r="F403" s="39" t="s">
        <v>61</v>
      </c>
      <c r="G403" s="39">
        <v>5</v>
      </c>
      <c r="H403" s="39">
        <v>4</v>
      </c>
      <c r="I403" s="38">
        <v>3062.6</v>
      </c>
      <c r="J403" s="38">
        <v>3062.6</v>
      </c>
      <c r="K403" s="38">
        <v>0</v>
      </c>
      <c r="L403" s="40">
        <v>123</v>
      </c>
      <c r="M403" s="41" t="e">
        <f t="shared" si="152"/>
        <v>#REF!</v>
      </c>
      <c r="N403" s="41"/>
      <c r="O403" s="41">
        <v>2884663.78</v>
      </c>
      <c r="P403" s="41">
        <v>0</v>
      </c>
      <c r="Q403" s="41">
        <f t="shared" si="160"/>
        <v>360804.90599999996</v>
      </c>
      <c r="R403" s="41" t="e">
        <f>IF(Y403&gt;0, Y403, 0)</f>
        <v>#REF!</v>
      </c>
      <c r="S403" s="41" t="e">
        <f>IF(Y403&gt;0, AY403-O403-P403-Q403-R403, 0)</f>
        <v>#REF!</v>
      </c>
      <c r="T403" s="38">
        <v>6862.03</v>
      </c>
      <c r="U403" s="38">
        <v>7878.75</v>
      </c>
      <c r="V403" s="39">
        <v>2026</v>
      </c>
      <c r="W403" s="43">
        <v>0</v>
      </c>
      <c r="X403" s="43">
        <f t="shared" si="161"/>
        <v>360804.90599999996</v>
      </c>
      <c r="Y403" s="43" t="e">
        <f>+(J403*11.55+K403*23.1)*12*30+[2]Лист1!$BC$127</f>
        <v>#REF!</v>
      </c>
      <c r="Z403" s="43"/>
      <c r="AA403" s="43">
        <f t="shared" si="153"/>
        <v>24129459.752898499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21015649.489999998</v>
      </c>
      <c r="AM403" s="43">
        <v>0</v>
      </c>
      <c r="AN403" s="43">
        <v>2412945.9750000001</v>
      </c>
      <c r="AO403" s="43">
        <v>241294.5975</v>
      </c>
      <c r="AP403" s="43">
        <v>459569.69039850001</v>
      </c>
      <c r="AQ403" s="5">
        <f t="shared" si="154"/>
        <v>1</v>
      </c>
      <c r="AS403" s="36" t="e">
        <f t="shared" si="158"/>
        <v>#REF!</v>
      </c>
      <c r="AT403" s="36">
        <f t="shared" si="159"/>
        <v>204</v>
      </c>
      <c r="AU403" s="37" t="s">
        <v>125</v>
      </c>
      <c r="AV403" s="36" t="s">
        <v>519</v>
      </c>
      <c r="AW403" s="36"/>
      <c r="AX403" s="45" t="e">
        <f t="shared" si="155"/>
        <v>#REF!</v>
      </c>
      <c r="AY403" s="46">
        <v>24129459.760000002</v>
      </c>
      <c r="AZ403" s="46"/>
      <c r="BA403" s="46"/>
      <c r="BB403" s="46"/>
      <c r="BC403" s="46"/>
      <c r="BD403" s="46"/>
      <c r="BE403" s="45"/>
      <c r="BF403" s="45">
        <v>0</v>
      </c>
      <c r="BG403" s="46"/>
      <c r="BH403" s="46"/>
      <c r="BI403" s="46"/>
      <c r="BJ403" s="46">
        <v>21015649.489999998</v>
      </c>
      <c r="BK403" s="46"/>
      <c r="BL403" s="46">
        <v>2412945.98</v>
      </c>
      <c r="BM403" s="46">
        <v>241294.6</v>
      </c>
      <c r="BN403" s="46">
        <v>459569.69</v>
      </c>
      <c r="BP403" s="48">
        <f>+AY403-'Приложение 2'!E404</f>
        <v>0</v>
      </c>
    </row>
    <row r="404" spans="1:73" ht="12.75" customHeight="1" x14ac:dyDescent="0.2">
      <c r="A404" s="36">
        <f t="shared" si="156"/>
        <v>391</v>
      </c>
      <c r="B404" s="36">
        <f t="shared" si="157"/>
        <v>205</v>
      </c>
      <c r="C404" s="37" t="s">
        <v>125</v>
      </c>
      <c r="D404" s="36" t="s">
        <v>520</v>
      </c>
      <c r="E404" s="38" t="s">
        <v>77</v>
      </c>
      <c r="F404" s="39" t="s">
        <v>61</v>
      </c>
      <c r="G404" s="39">
        <v>4</v>
      </c>
      <c r="H404" s="39">
        <v>2</v>
      </c>
      <c r="I404" s="38">
        <v>1560</v>
      </c>
      <c r="J404" s="38">
        <v>1560</v>
      </c>
      <c r="K404" s="38">
        <v>0</v>
      </c>
      <c r="L404" s="40">
        <v>69</v>
      </c>
      <c r="M404" s="41">
        <f t="shared" si="152"/>
        <v>935485.19</v>
      </c>
      <c r="N404" s="41"/>
      <c r="O404" s="41">
        <v>0</v>
      </c>
      <c r="P404" s="41">
        <v>0</v>
      </c>
      <c r="Q404" s="41">
        <f t="shared" ref="Q404:Q409" si="162">+AY404</f>
        <v>935485.19</v>
      </c>
      <c r="R404" s="41">
        <v>0</v>
      </c>
      <c r="S404" s="41">
        <v>0</v>
      </c>
      <c r="T404" s="38">
        <v>404.92</v>
      </c>
      <c r="U404" s="38">
        <v>599.66999999999996</v>
      </c>
      <c r="V404" s="39">
        <v>2026</v>
      </c>
      <c r="W404" s="43">
        <v>985326</v>
      </c>
      <c r="X404" s="43">
        <f t="shared" si="161"/>
        <v>183783.6</v>
      </c>
      <c r="Y404" s="43">
        <f t="shared" ref="Y404:Y409" si="163">+(J404*11.55+K404*23.1)*12*30</f>
        <v>6486480</v>
      </c>
      <c r="Z404" s="43"/>
      <c r="AA404" s="43">
        <f t="shared" si="153"/>
        <v>935485.19646319991</v>
      </c>
      <c r="AB404" s="43">
        <v>0</v>
      </c>
      <c r="AC404" s="43">
        <v>0</v>
      </c>
      <c r="AD404" s="43">
        <v>0</v>
      </c>
      <c r="AE404" s="43">
        <v>0</v>
      </c>
      <c r="AF404" s="43">
        <v>631671.41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280645.56</v>
      </c>
      <c r="AO404" s="43">
        <v>9354.8520000000008</v>
      </c>
      <c r="AP404" s="43">
        <v>13813.3744632</v>
      </c>
      <c r="AQ404" s="5">
        <f t="shared" si="154"/>
        <v>1</v>
      </c>
      <c r="AS404" s="36" t="e">
        <f t="shared" si="158"/>
        <v>#REF!</v>
      </c>
      <c r="AT404" s="36">
        <f t="shared" si="159"/>
        <v>205</v>
      </c>
      <c r="AU404" s="37" t="s">
        <v>125</v>
      </c>
      <c r="AV404" s="36" t="s">
        <v>520</v>
      </c>
      <c r="AW404" s="36"/>
      <c r="AX404" s="45">
        <f t="shared" si="155"/>
        <v>0</v>
      </c>
      <c r="AY404" s="46">
        <v>935485.19</v>
      </c>
      <c r="AZ404" s="46"/>
      <c r="BA404" s="46"/>
      <c r="BB404" s="46"/>
      <c r="BC404" s="46"/>
      <c r="BD404" s="46">
        <v>631671.41</v>
      </c>
      <c r="BE404" s="45"/>
      <c r="BF404" s="45">
        <v>0</v>
      </c>
      <c r="BG404" s="46"/>
      <c r="BH404" s="46"/>
      <c r="BI404" s="46"/>
      <c r="BJ404" s="46"/>
      <c r="BK404" s="46"/>
      <c r="BL404" s="46">
        <v>280645.56</v>
      </c>
      <c r="BM404" s="46">
        <v>9354.85</v>
      </c>
      <c r="BN404" s="46">
        <v>13813.37</v>
      </c>
      <c r="BP404" s="48">
        <f>+AY404-'Приложение 2'!E405</f>
        <v>0</v>
      </c>
    </row>
    <row r="405" spans="1:73" ht="12.75" customHeight="1" x14ac:dyDescent="0.2">
      <c r="A405" s="36">
        <f t="shared" si="156"/>
        <v>392</v>
      </c>
      <c r="B405" s="36">
        <f t="shared" si="157"/>
        <v>206</v>
      </c>
      <c r="C405" s="37" t="s">
        <v>125</v>
      </c>
      <c r="D405" s="36" t="s">
        <v>521</v>
      </c>
      <c r="E405" s="38" t="s">
        <v>108</v>
      </c>
      <c r="F405" s="39" t="s">
        <v>61</v>
      </c>
      <c r="G405" s="39">
        <v>5</v>
      </c>
      <c r="H405" s="39">
        <v>2</v>
      </c>
      <c r="I405" s="38">
        <v>1516.6</v>
      </c>
      <c r="J405" s="38">
        <v>1516.6</v>
      </c>
      <c r="K405" s="38">
        <v>0</v>
      </c>
      <c r="L405" s="40">
        <v>73</v>
      </c>
      <c r="M405" s="41">
        <f t="shared" si="152"/>
        <v>909459.53</v>
      </c>
      <c r="N405" s="41"/>
      <c r="O405" s="41">
        <v>0</v>
      </c>
      <c r="P405" s="41">
        <v>0</v>
      </c>
      <c r="Q405" s="41">
        <f t="shared" si="162"/>
        <v>909459.53</v>
      </c>
      <c r="R405" s="41">
        <v>0</v>
      </c>
      <c r="S405" s="41">
        <v>0</v>
      </c>
      <c r="T405" s="38">
        <v>404.92</v>
      </c>
      <c r="U405" s="38">
        <v>599.66999999999996</v>
      </c>
      <c r="V405" s="39">
        <v>2026</v>
      </c>
      <c r="W405" s="43">
        <v>1005026.94</v>
      </c>
      <c r="X405" s="43">
        <f t="shared" si="161"/>
        <v>178670.64600000001</v>
      </c>
      <c r="Y405" s="43">
        <f t="shared" si="163"/>
        <v>6306022.8000000007</v>
      </c>
      <c r="Z405" s="43"/>
      <c r="AA405" s="43">
        <f t="shared" si="153"/>
        <v>909459.52047232003</v>
      </c>
      <c r="AB405" s="43">
        <v>0</v>
      </c>
      <c r="AC405" s="43">
        <v>0</v>
      </c>
      <c r="AD405" s="43">
        <v>0</v>
      </c>
      <c r="AE405" s="43">
        <v>0</v>
      </c>
      <c r="AF405" s="43">
        <v>614097.99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272837.85600000003</v>
      </c>
      <c r="AO405" s="43">
        <v>9094.5951999999997</v>
      </c>
      <c r="AP405" s="43">
        <v>13429.079272319999</v>
      </c>
      <c r="AQ405" s="5">
        <f t="shared" si="154"/>
        <v>1</v>
      </c>
      <c r="AS405" s="36" t="e">
        <f t="shared" si="158"/>
        <v>#REF!</v>
      </c>
      <c r="AT405" s="36">
        <f t="shared" si="159"/>
        <v>206</v>
      </c>
      <c r="AU405" s="37" t="s">
        <v>125</v>
      </c>
      <c r="AV405" s="36" t="s">
        <v>521</v>
      </c>
      <c r="AW405" s="36"/>
      <c r="AX405" s="45">
        <f t="shared" si="155"/>
        <v>0</v>
      </c>
      <c r="AY405" s="46">
        <v>909459.53</v>
      </c>
      <c r="AZ405" s="46"/>
      <c r="BA405" s="46"/>
      <c r="BB405" s="46"/>
      <c r="BC405" s="46"/>
      <c r="BD405" s="46">
        <v>614097.99</v>
      </c>
      <c r="BE405" s="45"/>
      <c r="BF405" s="45">
        <v>0</v>
      </c>
      <c r="BG405" s="46"/>
      <c r="BH405" s="46"/>
      <c r="BI405" s="46"/>
      <c r="BJ405" s="46"/>
      <c r="BK405" s="46"/>
      <c r="BL405" s="46">
        <v>272837.86</v>
      </c>
      <c r="BM405" s="46">
        <v>9094.6</v>
      </c>
      <c r="BN405" s="46">
        <v>13429.08</v>
      </c>
      <c r="BP405" s="48">
        <f>+AY405-'Приложение 2'!E406</f>
        <v>0</v>
      </c>
    </row>
    <row r="406" spans="1:73" ht="12.75" customHeight="1" x14ac:dyDescent="0.2">
      <c r="A406" s="36">
        <f t="shared" si="156"/>
        <v>393</v>
      </c>
      <c r="B406" s="36">
        <f t="shared" si="157"/>
        <v>207</v>
      </c>
      <c r="C406" s="37" t="s">
        <v>125</v>
      </c>
      <c r="D406" s="36" t="s">
        <v>522</v>
      </c>
      <c r="E406" s="38" t="s">
        <v>110</v>
      </c>
      <c r="F406" s="39" t="s">
        <v>61</v>
      </c>
      <c r="G406" s="39">
        <v>5</v>
      </c>
      <c r="H406" s="39">
        <v>2</v>
      </c>
      <c r="I406" s="38">
        <v>1573</v>
      </c>
      <c r="J406" s="38">
        <v>1573</v>
      </c>
      <c r="K406" s="38">
        <v>0</v>
      </c>
      <c r="L406" s="40">
        <v>61</v>
      </c>
      <c r="M406" s="41">
        <f t="shared" si="152"/>
        <v>943280.91</v>
      </c>
      <c r="N406" s="41"/>
      <c r="O406" s="41">
        <v>0</v>
      </c>
      <c r="P406" s="41">
        <v>0</v>
      </c>
      <c r="Q406" s="41">
        <f t="shared" si="162"/>
        <v>943280.91</v>
      </c>
      <c r="R406" s="41">
        <v>0</v>
      </c>
      <c r="S406" s="41">
        <v>0</v>
      </c>
      <c r="T406" s="38">
        <v>404.92</v>
      </c>
      <c r="U406" s="38">
        <v>599.66999999999996</v>
      </c>
      <c r="V406" s="39">
        <v>2026</v>
      </c>
      <c r="W406" s="43">
        <v>1102742.74</v>
      </c>
      <c r="X406" s="43">
        <f t="shared" si="161"/>
        <v>185315.13</v>
      </c>
      <c r="Y406" s="43">
        <f t="shared" si="163"/>
        <v>6540534.0000000009</v>
      </c>
      <c r="Z406" s="43"/>
      <c r="AA406" s="43">
        <f t="shared" si="153"/>
        <v>943280.9080170599</v>
      </c>
      <c r="AB406" s="43">
        <v>0</v>
      </c>
      <c r="AC406" s="43">
        <v>0</v>
      </c>
      <c r="AD406" s="43">
        <v>0</v>
      </c>
      <c r="AE406" s="43">
        <v>0</v>
      </c>
      <c r="AF406" s="43">
        <v>636935.34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282984.27299999999</v>
      </c>
      <c r="AO406" s="43">
        <v>9432.8091000000004</v>
      </c>
      <c r="AP406" s="43">
        <v>13928.485917059999</v>
      </c>
      <c r="AQ406" s="5">
        <f t="shared" si="154"/>
        <v>1</v>
      </c>
      <c r="AS406" s="36" t="e">
        <f t="shared" si="158"/>
        <v>#REF!</v>
      </c>
      <c r="AT406" s="36">
        <f t="shared" si="159"/>
        <v>207</v>
      </c>
      <c r="AU406" s="37" t="s">
        <v>125</v>
      </c>
      <c r="AV406" s="36" t="s">
        <v>522</v>
      </c>
      <c r="AW406" s="36"/>
      <c r="AX406" s="45">
        <f t="shared" si="155"/>
        <v>0</v>
      </c>
      <c r="AY406" s="46">
        <v>943280.91</v>
      </c>
      <c r="AZ406" s="46"/>
      <c r="BA406" s="46"/>
      <c r="BB406" s="46"/>
      <c r="BC406" s="46"/>
      <c r="BD406" s="46">
        <v>636935.34</v>
      </c>
      <c r="BE406" s="45"/>
      <c r="BF406" s="45">
        <v>0</v>
      </c>
      <c r="BG406" s="46"/>
      <c r="BH406" s="46"/>
      <c r="BI406" s="46"/>
      <c r="BJ406" s="46"/>
      <c r="BK406" s="46"/>
      <c r="BL406" s="46">
        <v>282984.27</v>
      </c>
      <c r="BM406" s="46">
        <v>9432.81</v>
      </c>
      <c r="BN406" s="46">
        <v>13928.49</v>
      </c>
      <c r="BP406" s="48">
        <f>+AY406-'Приложение 2'!E407</f>
        <v>0</v>
      </c>
    </row>
    <row r="407" spans="1:73" ht="12.75" customHeight="1" x14ac:dyDescent="0.2">
      <c r="A407" s="36">
        <f t="shared" si="156"/>
        <v>394</v>
      </c>
      <c r="B407" s="36">
        <f t="shared" si="157"/>
        <v>208</v>
      </c>
      <c r="C407" s="37" t="s">
        <v>125</v>
      </c>
      <c r="D407" s="36" t="s">
        <v>523</v>
      </c>
      <c r="E407" s="38" t="s">
        <v>71</v>
      </c>
      <c r="F407" s="39" t="s">
        <v>61</v>
      </c>
      <c r="G407" s="39">
        <v>5</v>
      </c>
      <c r="H407" s="39">
        <v>2</v>
      </c>
      <c r="I407" s="38">
        <v>1615.2</v>
      </c>
      <c r="J407" s="38">
        <v>1615.2</v>
      </c>
      <c r="K407" s="38">
        <v>0</v>
      </c>
      <c r="L407" s="40">
        <v>70</v>
      </c>
      <c r="M407" s="41">
        <f t="shared" si="152"/>
        <v>968586.98</v>
      </c>
      <c r="N407" s="41"/>
      <c r="O407" s="41">
        <v>0</v>
      </c>
      <c r="P407" s="41">
        <v>0</v>
      </c>
      <c r="Q407" s="41">
        <f t="shared" si="162"/>
        <v>968586.98</v>
      </c>
      <c r="R407" s="41">
        <v>0</v>
      </c>
      <c r="S407" s="41">
        <v>0</v>
      </c>
      <c r="T407" s="38">
        <v>404.92</v>
      </c>
      <c r="U407" s="38">
        <v>599.66999999999996</v>
      </c>
      <c r="V407" s="39">
        <v>2026</v>
      </c>
      <c r="W407" s="43">
        <v>944713.68</v>
      </c>
      <c r="X407" s="43">
        <f t="shared" si="161"/>
        <v>190286.71200000003</v>
      </c>
      <c r="Y407" s="43">
        <f t="shared" si="163"/>
        <v>6716001.6000000006</v>
      </c>
      <c r="Z407" s="43"/>
      <c r="AA407" s="43">
        <f t="shared" si="153"/>
        <v>968586.97914667986</v>
      </c>
      <c r="AB407" s="43">
        <v>0</v>
      </c>
      <c r="AC407" s="43">
        <v>0</v>
      </c>
      <c r="AD407" s="43">
        <v>0</v>
      </c>
      <c r="AE407" s="43">
        <v>0</v>
      </c>
      <c r="AF407" s="43">
        <v>654022.86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290576.09399999998</v>
      </c>
      <c r="AO407" s="43">
        <v>9685.8698000000004</v>
      </c>
      <c r="AP407" s="43">
        <v>14302.15534668</v>
      </c>
      <c r="AQ407" s="5">
        <f t="shared" si="154"/>
        <v>1</v>
      </c>
      <c r="AS407" s="36" t="e">
        <f t="shared" si="158"/>
        <v>#REF!</v>
      </c>
      <c r="AT407" s="36">
        <f t="shared" si="159"/>
        <v>208</v>
      </c>
      <c r="AU407" s="37" t="s">
        <v>125</v>
      </c>
      <c r="AV407" s="36" t="s">
        <v>523</v>
      </c>
      <c r="AW407" s="36"/>
      <c r="AX407" s="45">
        <f t="shared" si="155"/>
        <v>0</v>
      </c>
      <c r="AY407" s="46">
        <v>968586.98</v>
      </c>
      <c r="AZ407" s="46"/>
      <c r="BA407" s="46"/>
      <c r="BB407" s="46"/>
      <c r="BC407" s="46"/>
      <c r="BD407" s="46">
        <v>654022.86</v>
      </c>
      <c r="BE407" s="45"/>
      <c r="BF407" s="45">
        <v>0</v>
      </c>
      <c r="BG407" s="46"/>
      <c r="BH407" s="46"/>
      <c r="BI407" s="46"/>
      <c r="BJ407" s="46"/>
      <c r="BK407" s="46"/>
      <c r="BL407" s="46">
        <v>290576.09000000003</v>
      </c>
      <c r="BM407" s="46">
        <v>9685.8700000000008</v>
      </c>
      <c r="BN407" s="46">
        <v>14302.16</v>
      </c>
      <c r="BP407" s="48">
        <f>+AY407-'Приложение 2'!E408</f>
        <v>0</v>
      </c>
    </row>
    <row r="408" spans="1:73" ht="12.75" customHeight="1" x14ac:dyDescent="0.2">
      <c r="A408" s="36">
        <f t="shared" si="156"/>
        <v>395</v>
      </c>
      <c r="B408" s="36">
        <f t="shared" si="157"/>
        <v>209</v>
      </c>
      <c r="C408" s="37" t="s">
        <v>125</v>
      </c>
      <c r="D408" s="36" t="s">
        <v>524</v>
      </c>
      <c r="E408" s="38" t="s">
        <v>64</v>
      </c>
      <c r="F408" s="39" t="s">
        <v>61</v>
      </c>
      <c r="G408" s="39">
        <v>6</v>
      </c>
      <c r="H408" s="39">
        <v>2</v>
      </c>
      <c r="I408" s="38">
        <v>2679.9</v>
      </c>
      <c r="J408" s="38">
        <v>2679.9</v>
      </c>
      <c r="K408" s="38">
        <v>0</v>
      </c>
      <c r="L408" s="40">
        <v>97</v>
      </c>
      <c r="M408" s="41">
        <f t="shared" si="152"/>
        <v>1607055.63</v>
      </c>
      <c r="N408" s="41"/>
      <c r="O408" s="41">
        <v>0</v>
      </c>
      <c r="P408" s="41">
        <v>0</v>
      </c>
      <c r="Q408" s="41">
        <f t="shared" si="162"/>
        <v>1607055.63</v>
      </c>
      <c r="R408" s="41">
        <v>0</v>
      </c>
      <c r="S408" s="41">
        <v>0</v>
      </c>
      <c r="T408" s="38">
        <v>404.92</v>
      </c>
      <c r="U408" s="38">
        <v>599.66999999999996</v>
      </c>
      <c r="V408" s="39">
        <v>2026</v>
      </c>
      <c r="W408" s="43">
        <v>1916801.04</v>
      </c>
      <c r="X408" s="43">
        <f t="shared" si="161"/>
        <v>315719.01900000003</v>
      </c>
      <c r="Y408" s="43">
        <f t="shared" si="163"/>
        <v>11143024.200000001</v>
      </c>
      <c r="Z408" s="43"/>
      <c r="AA408" s="43">
        <f t="shared" si="153"/>
        <v>1607055.6287325802</v>
      </c>
      <c r="AB408" s="43">
        <v>0</v>
      </c>
      <c r="AC408" s="43">
        <v>0</v>
      </c>
      <c r="AD408" s="43">
        <v>0</v>
      </c>
      <c r="AE408" s="43">
        <v>0</v>
      </c>
      <c r="AF408" s="43">
        <v>1085138.6000000001</v>
      </c>
      <c r="AG408" s="43">
        <v>0</v>
      </c>
      <c r="AH408" s="43">
        <v>0</v>
      </c>
      <c r="AI408" s="43">
        <v>0</v>
      </c>
      <c r="AJ408" s="43">
        <v>0</v>
      </c>
      <c r="AK408" s="43">
        <v>0</v>
      </c>
      <c r="AL408" s="43">
        <v>0</v>
      </c>
      <c r="AM408" s="43">
        <v>0</v>
      </c>
      <c r="AN408" s="43">
        <v>482116.68900000001</v>
      </c>
      <c r="AO408" s="43">
        <v>16070.5563</v>
      </c>
      <c r="AP408" s="43">
        <v>23729.783432579999</v>
      </c>
      <c r="AQ408" s="5">
        <f t="shared" si="154"/>
        <v>1</v>
      </c>
      <c r="AS408" s="36" t="e">
        <f t="shared" si="158"/>
        <v>#REF!</v>
      </c>
      <c r="AT408" s="36">
        <f t="shared" si="159"/>
        <v>209</v>
      </c>
      <c r="AU408" s="37" t="s">
        <v>125</v>
      </c>
      <c r="AV408" s="36" t="s">
        <v>524</v>
      </c>
      <c r="AW408" s="36"/>
      <c r="AX408" s="45">
        <f t="shared" si="155"/>
        <v>0</v>
      </c>
      <c r="AY408" s="46">
        <v>1607055.63</v>
      </c>
      <c r="AZ408" s="46"/>
      <c r="BA408" s="46"/>
      <c r="BB408" s="46"/>
      <c r="BC408" s="46"/>
      <c r="BD408" s="46">
        <v>1085138.6000000001</v>
      </c>
      <c r="BE408" s="45"/>
      <c r="BF408" s="45">
        <v>0</v>
      </c>
      <c r="BG408" s="46"/>
      <c r="BH408" s="46"/>
      <c r="BI408" s="46"/>
      <c r="BJ408" s="46"/>
      <c r="BK408" s="46"/>
      <c r="BL408" s="46">
        <v>482116.69</v>
      </c>
      <c r="BM408" s="46">
        <v>16070.56</v>
      </c>
      <c r="BN408" s="46">
        <v>23729.78</v>
      </c>
      <c r="BP408" s="48">
        <f>+AY408-'Приложение 2'!E409</f>
        <v>0</v>
      </c>
    </row>
    <row r="409" spans="1:73" ht="12.75" customHeight="1" x14ac:dyDescent="0.2">
      <c r="A409" s="36">
        <f t="shared" si="156"/>
        <v>396</v>
      </c>
      <c r="B409" s="36">
        <f t="shared" si="157"/>
        <v>210</v>
      </c>
      <c r="C409" s="37" t="s">
        <v>125</v>
      </c>
      <c r="D409" s="36" t="s">
        <v>525</v>
      </c>
      <c r="E409" s="38" t="s">
        <v>64</v>
      </c>
      <c r="F409" s="39" t="s">
        <v>61</v>
      </c>
      <c r="G409" s="39">
        <v>5</v>
      </c>
      <c r="H409" s="39">
        <v>2</v>
      </c>
      <c r="I409" s="38">
        <v>2220.1</v>
      </c>
      <c r="J409" s="38">
        <v>2220.1</v>
      </c>
      <c r="K409" s="38">
        <v>0</v>
      </c>
      <c r="L409" s="40">
        <v>105</v>
      </c>
      <c r="M409" s="41">
        <f t="shared" si="152"/>
        <v>1331327.3700000001</v>
      </c>
      <c r="N409" s="41"/>
      <c r="O409" s="41">
        <v>0</v>
      </c>
      <c r="P409" s="41">
        <v>0</v>
      </c>
      <c r="Q409" s="41">
        <f t="shared" si="162"/>
        <v>1331327.3700000001</v>
      </c>
      <c r="R409" s="41">
        <v>0</v>
      </c>
      <c r="S409" s="41">
        <v>0</v>
      </c>
      <c r="T409" s="38">
        <v>404.92</v>
      </c>
      <c r="U409" s="38">
        <v>599.66999999999996</v>
      </c>
      <c r="V409" s="39">
        <v>2026</v>
      </c>
      <c r="W409" s="43">
        <v>1647176.44</v>
      </c>
      <c r="X409" s="43">
        <f t="shared" si="161"/>
        <v>261549.98099999997</v>
      </c>
      <c r="Y409" s="43">
        <f t="shared" si="163"/>
        <v>9231175.7999999989</v>
      </c>
      <c r="Z409" s="43"/>
      <c r="AA409" s="43">
        <f t="shared" si="153"/>
        <v>1331327.3746454199</v>
      </c>
      <c r="AB409" s="43">
        <v>0</v>
      </c>
      <c r="AC409" s="43">
        <v>0</v>
      </c>
      <c r="AD409" s="43">
        <v>0</v>
      </c>
      <c r="AE409" s="43">
        <v>0</v>
      </c>
      <c r="AF409" s="43">
        <v>898957.51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399398.21100000001</v>
      </c>
      <c r="AO409" s="43">
        <v>13313.2737</v>
      </c>
      <c r="AP409" s="43">
        <v>19658.379945420002</v>
      </c>
      <c r="AQ409" s="5">
        <f t="shared" si="154"/>
        <v>1</v>
      </c>
      <c r="AS409" s="36" t="e">
        <f t="shared" si="158"/>
        <v>#REF!</v>
      </c>
      <c r="AT409" s="36">
        <f t="shared" si="159"/>
        <v>210</v>
      </c>
      <c r="AU409" s="37" t="s">
        <v>125</v>
      </c>
      <c r="AV409" s="36" t="s">
        <v>525</v>
      </c>
      <c r="AW409" s="36"/>
      <c r="AX409" s="45">
        <f t="shared" si="155"/>
        <v>0</v>
      </c>
      <c r="AY409" s="46">
        <v>1331327.3700000001</v>
      </c>
      <c r="AZ409" s="46"/>
      <c r="BA409" s="46"/>
      <c r="BB409" s="46"/>
      <c r="BC409" s="46"/>
      <c r="BD409" s="46">
        <v>898957.51</v>
      </c>
      <c r="BE409" s="45"/>
      <c r="BF409" s="45">
        <v>0</v>
      </c>
      <c r="BG409" s="46"/>
      <c r="BH409" s="46"/>
      <c r="BI409" s="46"/>
      <c r="BJ409" s="46"/>
      <c r="BK409" s="46"/>
      <c r="BL409" s="46">
        <v>399398.21</v>
      </c>
      <c r="BM409" s="46">
        <v>13313.27</v>
      </c>
      <c r="BN409" s="46">
        <v>19658.38</v>
      </c>
      <c r="BP409" s="48">
        <f>+AY409-'Приложение 2'!E410</f>
        <v>0</v>
      </c>
    </row>
    <row r="410" spans="1:73" ht="12.75" customHeight="1" x14ac:dyDescent="0.2">
      <c r="A410" s="36">
        <f t="shared" si="156"/>
        <v>397</v>
      </c>
      <c r="B410" s="36">
        <f t="shared" si="157"/>
        <v>211</v>
      </c>
      <c r="C410" s="37" t="s">
        <v>125</v>
      </c>
      <c r="D410" s="36" t="s">
        <v>526</v>
      </c>
      <c r="E410" s="38" t="s">
        <v>206</v>
      </c>
      <c r="F410" s="39" t="s">
        <v>61</v>
      </c>
      <c r="G410" s="39">
        <v>4</v>
      </c>
      <c r="H410" s="39">
        <v>4</v>
      </c>
      <c r="I410" s="38">
        <v>3362.1</v>
      </c>
      <c r="J410" s="38">
        <v>3362.1</v>
      </c>
      <c r="K410" s="38">
        <v>0</v>
      </c>
      <c r="L410" s="40">
        <v>138</v>
      </c>
      <c r="M410" s="41">
        <f t="shared" si="152"/>
        <v>17168496.41</v>
      </c>
      <c r="N410" s="41"/>
      <c r="O410" s="41">
        <v>1285413.03</v>
      </c>
      <c r="P410" s="41">
        <v>0</v>
      </c>
      <c r="Q410" s="41">
        <f t="shared" ref="Q410:Q440" si="164">+W410+X410</f>
        <v>396089.00100000005</v>
      </c>
      <c r="R410" s="41">
        <v>7829429.8344000001</v>
      </c>
      <c r="S410" s="41">
        <v>7657564.5445999997</v>
      </c>
      <c r="T410" s="38">
        <v>4392.55</v>
      </c>
      <c r="U410" s="38">
        <v>5106.4799999999996</v>
      </c>
      <c r="V410" s="39">
        <v>2026</v>
      </c>
      <c r="W410" s="43">
        <v>0</v>
      </c>
      <c r="X410" s="43">
        <f t="shared" si="161"/>
        <v>396089.00100000005</v>
      </c>
      <c r="Y410" s="43" t="e">
        <f>+(J410*11.55+K410*23.1)*12*30+[1]Лист1!$BC$290</f>
        <v>#REF!</v>
      </c>
      <c r="Z410" s="43"/>
      <c r="AA410" s="43">
        <f t="shared" si="153"/>
        <v>17168496.410705421</v>
      </c>
      <c r="AB410" s="43">
        <v>9546308.8100000005</v>
      </c>
      <c r="AC410" s="43">
        <v>3860496.45</v>
      </c>
      <c r="AD410" s="43">
        <v>0</v>
      </c>
      <c r="AE410" s="43">
        <v>0</v>
      </c>
      <c r="AF410" s="43">
        <v>1361373.37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1905682.6606000001</v>
      </c>
      <c r="AO410" s="43">
        <v>171684.96410000001</v>
      </c>
      <c r="AP410" s="43">
        <v>322950.15600542002</v>
      </c>
      <c r="AQ410" s="5">
        <f t="shared" si="154"/>
        <v>3</v>
      </c>
      <c r="AS410" s="36" t="e">
        <f t="shared" si="158"/>
        <v>#REF!</v>
      </c>
      <c r="AT410" s="36">
        <f t="shared" si="159"/>
        <v>211</v>
      </c>
      <c r="AU410" s="37" t="s">
        <v>125</v>
      </c>
      <c r="AV410" s="36" t="s">
        <v>526</v>
      </c>
      <c r="AW410" s="36"/>
      <c r="AX410" s="45">
        <f t="shared" si="155"/>
        <v>0</v>
      </c>
      <c r="AY410" s="46">
        <v>17168496.41</v>
      </c>
      <c r="AZ410" s="46">
        <v>9546308.8100000005</v>
      </c>
      <c r="BA410" s="46">
        <v>3860496.45</v>
      </c>
      <c r="BB410" s="46"/>
      <c r="BC410" s="46"/>
      <c r="BD410" s="46">
        <v>1361373.37</v>
      </c>
      <c r="BE410" s="45"/>
      <c r="BF410" s="45">
        <v>0</v>
      </c>
      <c r="BG410" s="46"/>
      <c r="BH410" s="46"/>
      <c r="BI410" s="46"/>
      <c r="BJ410" s="46"/>
      <c r="BK410" s="46"/>
      <c r="BL410" s="46">
        <v>1905682.66</v>
      </c>
      <c r="BM410" s="46">
        <v>171684.96</v>
      </c>
      <c r="BN410" s="46">
        <v>322950.15999999997</v>
      </c>
      <c r="BP410" s="48">
        <f>+AY410-'Приложение 2'!E411</f>
        <v>0</v>
      </c>
      <c r="BR410" s="74"/>
      <c r="BT410" s="75"/>
      <c r="BU410" s="75"/>
    </row>
    <row r="411" spans="1:73" ht="12.75" customHeight="1" x14ac:dyDescent="0.2">
      <c r="A411" s="36">
        <f t="shared" si="156"/>
        <v>398</v>
      </c>
      <c r="B411" s="36">
        <f t="shared" si="157"/>
        <v>212</v>
      </c>
      <c r="C411" s="37" t="s">
        <v>125</v>
      </c>
      <c r="D411" s="36" t="s">
        <v>527</v>
      </c>
      <c r="E411" s="38" t="s">
        <v>235</v>
      </c>
      <c r="F411" s="39" t="s">
        <v>61</v>
      </c>
      <c r="G411" s="39">
        <v>4</v>
      </c>
      <c r="H411" s="39">
        <v>2</v>
      </c>
      <c r="I411" s="38">
        <v>1248.9000000000001</v>
      </c>
      <c r="J411" s="38">
        <v>1248.9000000000001</v>
      </c>
      <c r="K411" s="38">
        <v>0</v>
      </c>
      <c r="L411" s="40">
        <v>74</v>
      </c>
      <c r="M411" s="41" t="e">
        <f t="shared" si="152"/>
        <v>#REF!</v>
      </c>
      <c r="N411" s="41"/>
      <c r="O411" s="41">
        <v>1424867.77</v>
      </c>
      <c r="P411" s="41">
        <v>0</v>
      </c>
      <c r="Q411" s="41">
        <f t="shared" si="164"/>
        <v>147132.90900000001</v>
      </c>
      <c r="R411" s="41" t="e">
        <f>IF(Y411&gt;0, Y411, 0)</f>
        <v>#REF!</v>
      </c>
      <c r="S411" s="41" t="e">
        <f>IF(Y411&gt;0, AY411-O411-P411-Q411-R411, 0)</f>
        <v>#REF!</v>
      </c>
      <c r="T411" s="38">
        <v>13013.31</v>
      </c>
      <c r="U411" s="38">
        <v>15004.55</v>
      </c>
      <c r="V411" s="39">
        <v>2026</v>
      </c>
      <c r="W411" s="43">
        <v>0</v>
      </c>
      <c r="X411" s="43">
        <f t="shared" si="161"/>
        <v>147132.90900000001</v>
      </c>
      <c r="Y411" s="43" t="e">
        <f>+(J411*11.55+K411*23.1)*12*30+[1]Лист1!$BC$294</f>
        <v>#REF!</v>
      </c>
      <c r="Z411" s="43"/>
      <c r="AA411" s="43">
        <f t="shared" si="153"/>
        <v>18739182.505538363</v>
      </c>
      <c r="AB411" s="43">
        <v>3546112.58</v>
      </c>
      <c r="AC411" s="43">
        <v>0</v>
      </c>
      <c r="AD411" s="43">
        <v>0</v>
      </c>
      <c r="AE411" s="43">
        <v>0</v>
      </c>
      <c r="AF411" s="43">
        <v>505701.55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8569987.8100000005</v>
      </c>
      <c r="AM411" s="43">
        <v>3630520.4</v>
      </c>
      <c r="AN411" s="43">
        <v>1944062.9676000001</v>
      </c>
      <c r="AO411" s="43">
        <v>187391.82500000001</v>
      </c>
      <c r="AP411" s="43">
        <v>355405.37293835997</v>
      </c>
      <c r="AQ411" s="5">
        <f t="shared" si="154"/>
        <v>4</v>
      </c>
      <c r="AS411" s="36" t="e">
        <f t="shared" si="158"/>
        <v>#REF!</v>
      </c>
      <c r="AT411" s="36">
        <f t="shared" si="159"/>
        <v>212</v>
      </c>
      <c r="AU411" s="37" t="s">
        <v>125</v>
      </c>
      <c r="AV411" s="36" t="s">
        <v>527</v>
      </c>
      <c r="AW411" s="36"/>
      <c r="AX411" s="45" t="e">
        <f t="shared" si="155"/>
        <v>#REF!</v>
      </c>
      <c r="AY411" s="46">
        <v>18739182.510000002</v>
      </c>
      <c r="AZ411" s="46">
        <v>3546112.58</v>
      </c>
      <c r="BA411" s="46"/>
      <c r="BB411" s="46"/>
      <c r="BC411" s="46"/>
      <c r="BD411" s="46">
        <v>505701.55</v>
      </c>
      <c r="BE411" s="45"/>
      <c r="BF411" s="45">
        <v>0</v>
      </c>
      <c r="BG411" s="46"/>
      <c r="BH411" s="46"/>
      <c r="BI411" s="46"/>
      <c r="BJ411" s="46">
        <v>8569987.8100000005</v>
      </c>
      <c r="BK411" s="46">
        <v>3630520.4</v>
      </c>
      <c r="BL411" s="46">
        <v>1944062.97</v>
      </c>
      <c r="BM411" s="46">
        <v>187391.83</v>
      </c>
      <c r="BN411" s="46">
        <v>355405.37</v>
      </c>
      <c r="BP411" s="48">
        <f>+AY411-'Приложение 2'!E412</f>
        <v>0</v>
      </c>
    </row>
    <row r="412" spans="1:73" ht="12.75" customHeight="1" x14ac:dyDescent="0.2">
      <c r="A412" s="36">
        <f t="shared" si="156"/>
        <v>399</v>
      </c>
      <c r="B412" s="36">
        <f t="shared" si="157"/>
        <v>213</v>
      </c>
      <c r="C412" s="37" t="s">
        <v>125</v>
      </c>
      <c r="D412" s="36" t="s">
        <v>528</v>
      </c>
      <c r="E412" s="38" t="s">
        <v>235</v>
      </c>
      <c r="F412" s="39" t="s">
        <v>61</v>
      </c>
      <c r="G412" s="39">
        <v>4</v>
      </c>
      <c r="H412" s="39">
        <v>4</v>
      </c>
      <c r="I412" s="38">
        <v>2991.5</v>
      </c>
      <c r="J412" s="38">
        <v>2607.6</v>
      </c>
      <c r="K412" s="38">
        <v>383.9</v>
      </c>
      <c r="L412" s="40">
        <v>101</v>
      </c>
      <c r="M412" s="41" t="e">
        <f t="shared" si="152"/>
        <v>#REF!</v>
      </c>
      <c r="N412" s="41"/>
      <c r="O412" s="41">
        <v>930801.79</v>
      </c>
      <c r="P412" s="41">
        <v>0</v>
      </c>
      <c r="Q412" s="41">
        <f t="shared" si="164"/>
        <v>397655.87400000007</v>
      </c>
      <c r="R412" s="41" t="e">
        <f>IF(Y412&gt;0, Y412, 0)</f>
        <v>#REF!</v>
      </c>
      <c r="S412" s="41" t="e">
        <f>IF(Y412&gt;0, AY412-O412-P412-Q412-R412, 0)</f>
        <v>#REF!</v>
      </c>
      <c r="T412" s="38">
        <v>5606.32</v>
      </c>
      <c r="U412" s="38">
        <v>6500.09</v>
      </c>
      <c r="V412" s="39">
        <v>2026</v>
      </c>
      <c r="W412" s="43">
        <v>0</v>
      </c>
      <c r="X412" s="43">
        <f t="shared" si="161"/>
        <v>397655.87400000007</v>
      </c>
      <c r="Y412" s="43" t="e">
        <f>+(J412*11.55+K412*23.1)*12*30+[2]Лист1!$BC$130</f>
        <v>#REF!</v>
      </c>
      <c r="Z412" s="43"/>
      <c r="AA412" s="43">
        <f t="shared" si="153"/>
        <v>19445019.241523977</v>
      </c>
      <c r="AB412" s="43">
        <v>8494031.3499999996</v>
      </c>
      <c r="AC412" s="43">
        <v>3434958.84</v>
      </c>
      <c r="AD412" s="43">
        <v>3630993.57</v>
      </c>
      <c r="AE412" s="43">
        <v>0</v>
      </c>
      <c r="AF412" s="43">
        <v>1211310.92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2112520.1217999998</v>
      </c>
      <c r="AO412" s="43">
        <v>194450.1925</v>
      </c>
      <c r="AP412" s="43">
        <v>366754.24722398003</v>
      </c>
      <c r="AQ412" s="5">
        <f t="shared" si="154"/>
        <v>4</v>
      </c>
      <c r="AS412" s="36" t="e">
        <f t="shared" si="158"/>
        <v>#REF!</v>
      </c>
      <c r="AT412" s="36">
        <f t="shared" si="159"/>
        <v>213</v>
      </c>
      <c r="AU412" s="37" t="s">
        <v>125</v>
      </c>
      <c r="AV412" s="36" t="s">
        <v>528</v>
      </c>
      <c r="AW412" s="36"/>
      <c r="AX412" s="45" t="e">
        <f t="shared" si="155"/>
        <v>#REF!</v>
      </c>
      <c r="AY412" s="46">
        <v>19445019.239999998</v>
      </c>
      <c r="AZ412" s="46">
        <v>8494031.3499999996</v>
      </c>
      <c r="BA412" s="46">
        <v>3434958.84</v>
      </c>
      <c r="BB412" s="46">
        <v>3630993.57</v>
      </c>
      <c r="BC412" s="46"/>
      <c r="BD412" s="46">
        <v>1211310.92</v>
      </c>
      <c r="BE412" s="45"/>
      <c r="BF412" s="45">
        <v>0</v>
      </c>
      <c r="BG412" s="46"/>
      <c r="BH412" s="46"/>
      <c r="BI412" s="46"/>
      <c r="BJ412" s="46"/>
      <c r="BK412" s="46"/>
      <c r="BL412" s="46">
        <v>2112520.12</v>
      </c>
      <c r="BM412" s="46">
        <v>194450.19</v>
      </c>
      <c r="BN412" s="46">
        <v>366754.25</v>
      </c>
      <c r="BP412" s="48">
        <f>+AY412-'Приложение 2'!E413</f>
        <v>0</v>
      </c>
    </row>
    <row r="413" spans="1:73" ht="12.75" customHeight="1" x14ac:dyDescent="0.2">
      <c r="A413" s="36">
        <f t="shared" si="156"/>
        <v>400</v>
      </c>
      <c r="B413" s="36">
        <f t="shared" si="157"/>
        <v>214</v>
      </c>
      <c r="C413" s="37" t="s">
        <v>125</v>
      </c>
      <c r="D413" s="36" t="s">
        <v>529</v>
      </c>
      <c r="E413" s="38" t="s">
        <v>235</v>
      </c>
      <c r="F413" s="39" t="s">
        <v>61</v>
      </c>
      <c r="G413" s="39">
        <v>4</v>
      </c>
      <c r="H413" s="39">
        <v>4</v>
      </c>
      <c r="I413" s="38">
        <v>2566.6</v>
      </c>
      <c r="J413" s="38">
        <v>2511.6</v>
      </c>
      <c r="K413" s="38">
        <v>55</v>
      </c>
      <c r="L413" s="40">
        <v>136</v>
      </c>
      <c r="M413" s="41">
        <f t="shared" si="152"/>
        <v>1539113.02</v>
      </c>
      <c r="N413" s="41"/>
      <c r="O413" s="41">
        <v>0</v>
      </c>
      <c r="P413" s="41">
        <v>0</v>
      </c>
      <c r="Q413" s="41">
        <f t="shared" si="164"/>
        <v>308850.696</v>
      </c>
      <c r="R413" s="41">
        <f>+AY413-O413-Q413</f>
        <v>1230262.324</v>
      </c>
      <c r="S413" s="41">
        <v>0</v>
      </c>
      <c r="T413" s="38">
        <v>404.92</v>
      </c>
      <c r="U413" s="38">
        <v>599.66999999999996</v>
      </c>
      <c r="V413" s="39">
        <v>2026</v>
      </c>
      <c r="W413" s="43">
        <v>0</v>
      </c>
      <c r="X413" s="43">
        <f t="shared" si="161"/>
        <v>308850.696</v>
      </c>
      <c r="Y413" s="43" t="e">
        <f>+(J413*11.55+K413*23.1)*12*30+[1]Лист1!$BC$292</f>
        <v>#REF!</v>
      </c>
      <c r="Z413" s="43"/>
      <c r="AA413" s="43">
        <f t="shared" si="153"/>
        <v>1539113.0190533199</v>
      </c>
      <c r="AB413" s="43">
        <v>0</v>
      </c>
      <c r="AC413" s="43">
        <v>0</v>
      </c>
      <c r="AD413" s="43">
        <v>0</v>
      </c>
      <c r="AE413" s="43">
        <v>0</v>
      </c>
      <c r="AF413" s="43">
        <v>1039261.44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461733.90600000002</v>
      </c>
      <c r="AO413" s="43">
        <v>15391.1302</v>
      </c>
      <c r="AP413" s="43">
        <v>22726.542853319999</v>
      </c>
      <c r="AQ413" s="5">
        <f t="shared" si="154"/>
        <v>1</v>
      </c>
      <c r="AS413" s="36" t="e">
        <f t="shared" si="158"/>
        <v>#REF!</v>
      </c>
      <c r="AT413" s="36">
        <f t="shared" si="159"/>
        <v>214</v>
      </c>
      <c r="AU413" s="37" t="s">
        <v>125</v>
      </c>
      <c r="AV413" s="36" t="s">
        <v>529</v>
      </c>
      <c r="AW413" s="36"/>
      <c r="AX413" s="45">
        <f t="shared" si="155"/>
        <v>0</v>
      </c>
      <c r="AY413" s="46">
        <v>1539113.02</v>
      </c>
      <c r="AZ413" s="46"/>
      <c r="BA413" s="46"/>
      <c r="BB413" s="46"/>
      <c r="BC413" s="46"/>
      <c r="BD413" s="46">
        <v>1039261.44</v>
      </c>
      <c r="BE413" s="45"/>
      <c r="BF413" s="45">
        <v>0</v>
      </c>
      <c r="BG413" s="46"/>
      <c r="BH413" s="46"/>
      <c r="BI413" s="46"/>
      <c r="BJ413" s="46"/>
      <c r="BK413" s="46"/>
      <c r="BL413" s="46">
        <v>461733.91</v>
      </c>
      <c r="BM413" s="46">
        <v>15391.13</v>
      </c>
      <c r="BN413" s="46">
        <v>22726.54</v>
      </c>
      <c r="BP413" s="48">
        <f>+AY413-'Приложение 2'!E414</f>
        <v>0</v>
      </c>
    </row>
    <row r="414" spans="1:73" ht="12.75" customHeight="1" x14ac:dyDescent="0.2">
      <c r="A414" s="36">
        <f t="shared" si="156"/>
        <v>401</v>
      </c>
      <c r="B414" s="36">
        <f t="shared" si="157"/>
        <v>215</v>
      </c>
      <c r="C414" s="37" t="s">
        <v>125</v>
      </c>
      <c r="D414" s="36" t="s">
        <v>530</v>
      </c>
      <c r="E414" s="38" t="s">
        <v>235</v>
      </c>
      <c r="F414" s="39" t="s">
        <v>61</v>
      </c>
      <c r="G414" s="39">
        <v>4</v>
      </c>
      <c r="H414" s="39">
        <v>2</v>
      </c>
      <c r="I414" s="38">
        <v>1212.2</v>
      </c>
      <c r="J414" s="38">
        <v>1212.2</v>
      </c>
      <c r="K414" s="38">
        <v>0</v>
      </c>
      <c r="L414" s="40">
        <v>58</v>
      </c>
      <c r="M414" s="41" t="e">
        <f t="shared" si="152"/>
        <v>#REF!</v>
      </c>
      <c r="N414" s="41"/>
      <c r="O414" s="41">
        <v>186164.48000000001</v>
      </c>
      <c r="P414" s="41">
        <v>0</v>
      </c>
      <c r="Q414" s="41">
        <f t="shared" si="164"/>
        <v>142809.28200000001</v>
      </c>
      <c r="R414" s="41" t="e">
        <f>IF(Y414&gt;0, Y414, 0)</f>
        <v>#REF!</v>
      </c>
      <c r="S414" s="41">
        <f>+AY414-O414-P414-Q414</f>
        <v>397946.20799999998</v>
      </c>
      <c r="T414" s="38">
        <v>404.92</v>
      </c>
      <c r="U414" s="38">
        <v>599.66999999999996</v>
      </c>
      <c r="V414" s="39">
        <v>2026</v>
      </c>
      <c r="W414" s="43">
        <v>0</v>
      </c>
      <c r="X414" s="43">
        <f t="shared" si="161"/>
        <v>142809.28200000001</v>
      </c>
      <c r="Y414" s="43" t="e">
        <f>+(J414*11.55+K414*23.1)*12*30+[1]Лист1!$BC$293</f>
        <v>#REF!</v>
      </c>
      <c r="Z414" s="43"/>
      <c r="AA414" s="43">
        <f t="shared" si="153"/>
        <v>726919.97097701998</v>
      </c>
      <c r="AB414" s="43">
        <v>0</v>
      </c>
      <c r="AC414" s="43">
        <v>0</v>
      </c>
      <c r="AD414" s="43">
        <v>0</v>
      </c>
      <c r="AE414" s="43">
        <v>0</v>
      </c>
      <c r="AF414" s="43">
        <v>490841.08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3">
        <v>218075.99100000001</v>
      </c>
      <c r="AO414" s="43">
        <v>7269.1997000000001</v>
      </c>
      <c r="AP414" s="43">
        <v>10733.70027702</v>
      </c>
      <c r="AQ414" s="5">
        <f t="shared" si="154"/>
        <v>1</v>
      </c>
      <c r="AS414" s="36" t="e">
        <f t="shared" si="158"/>
        <v>#REF!</v>
      </c>
      <c r="AT414" s="36">
        <f t="shared" si="159"/>
        <v>215</v>
      </c>
      <c r="AU414" s="37" t="s">
        <v>125</v>
      </c>
      <c r="AV414" s="36" t="s">
        <v>530</v>
      </c>
      <c r="AW414" s="36"/>
      <c r="AX414" s="45" t="e">
        <f t="shared" si="155"/>
        <v>#REF!</v>
      </c>
      <c r="AY414" s="46">
        <v>726919.97</v>
      </c>
      <c r="AZ414" s="46"/>
      <c r="BA414" s="46"/>
      <c r="BB414" s="46"/>
      <c r="BC414" s="46"/>
      <c r="BD414" s="46">
        <v>490841.08</v>
      </c>
      <c r="BE414" s="45"/>
      <c r="BF414" s="45">
        <v>0</v>
      </c>
      <c r="BG414" s="46"/>
      <c r="BH414" s="46"/>
      <c r="BI414" s="46"/>
      <c r="BJ414" s="46"/>
      <c r="BK414" s="46"/>
      <c r="BL414" s="46">
        <v>218075.99</v>
      </c>
      <c r="BM414" s="46">
        <v>7269.2</v>
      </c>
      <c r="BN414" s="46">
        <v>10733.7</v>
      </c>
      <c r="BP414" s="48">
        <f>+AY414-'Приложение 2'!E415</f>
        <v>0</v>
      </c>
      <c r="BR414" s="74"/>
    </row>
    <row r="415" spans="1:73" ht="12.75" customHeight="1" x14ac:dyDescent="0.2">
      <c r="A415" s="36">
        <f t="shared" si="156"/>
        <v>402</v>
      </c>
      <c r="B415" s="36">
        <f t="shared" si="157"/>
        <v>216</v>
      </c>
      <c r="C415" s="37" t="s">
        <v>125</v>
      </c>
      <c r="D415" s="36" t="s">
        <v>531</v>
      </c>
      <c r="E415" s="38" t="s">
        <v>60</v>
      </c>
      <c r="F415" s="39" t="s">
        <v>61</v>
      </c>
      <c r="G415" s="39">
        <v>4</v>
      </c>
      <c r="H415" s="39">
        <v>6</v>
      </c>
      <c r="I415" s="38">
        <v>5005.8999999999996</v>
      </c>
      <c r="J415" s="38">
        <v>5005.8999999999996</v>
      </c>
      <c r="K415" s="38">
        <v>0</v>
      </c>
      <c r="L415" s="40">
        <v>207</v>
      </c>
      <c r="M415" s="41">
        <f t="shared" si="152"/>
        <v>95253216.319999993</v>
      </c>
      <c r="N415" s="41"/>
      <c r="O415" s="41">
        <v>3446626.94</v>
      </c>
      <c r="P415" s="41">
        <v>0</v>
      </c>
      <c r="Q415" s="41">
        <f t="shared" si="164"/>
        <v>589745.07900000003</v>
      </c>
      <c r="R415" s="41">
        <v>7099188.3443999998</v>
      </c>
      <c r="S415" s="41">
        <v>84117655.956599995</v>
      </c>
      <c r="T415" s="38">
        <v>16512.990000000002</v>
      </c>
      <c r="U415" s="38">
        <v>19028.189999999999</v>
      </c>
      <c r="V415" s="39">
        <v>2026</v>
      </c>
      <c r="W415" s="43">
        <v>0</v>
      </c>
      <c r="X415" s="43">
        <f t="shared" si="161"/>
        <v>589745.07900000003</v>
      </c>
      <c r="Y415" s="43" t="e">
        <f>+(J415*11.55+K415*23.1)*12*30+[1]Лист1!$BC$291</f>
        <v>#REF!</v>
      </c>
      <c r="Z415" s="43"/>
      <c r="AA415" s="43">
        <f t="shared" si="153"/>
        <v>95253216.324575171</v>
      </c>
      <c r="AB415" s="43">
        <v>0</v>
      </c>
      <c r="AC415" s="43">
        <v>5747972.7400000002</v>
      </c>
      <c r="AD415" s="43">
        <v>0</v>
      </c>
      <c r="AE415" s="43">
        <v>0</v>
      </c>
      <c r="AF415" s="43">
        <v>2026976.88</v>
      </c>
      <c r="AG415" s="43">
        <v>0</v>
      </c>
      <c r="AH415" s="43">
        <v>0</v>
      </c>
      <c r="AI415" s="43">
        <v>0</v>
      </c>
      <c r="AJ415" s="43">
        <v>25984756.600000001</v>
      </c>
      <c r="AK415" s="43">
        <v>0</v>
      </c>
      <c r="AL415" s="43">
        <v>34350630.109999999</v>
      </c>
      <c r="AM415" s="43">
        <v>14552023.43</v>
      </c>
      <c r="AN415" s="43">
        <v>9830666.0131000001</v>
      </c>
      <c r="AO415" s="43">
        <v>952532.16319999995</v>
      </c>
      <c r="AP415" s="43">
        <v>1807658.38827518</v>
      </c>
      <c r="AQ415" s="5">
        <f t="shared" si="154"/>
        <v>5</v>
      </c>
      <c r="AS415" s="36" t="e">
        <f t="shared" si="158"/>
        <v>#REF!</v>
      </c>
      <c r="AT415" s="36">
        <f t="shared" si="159"/>
        <v>216</v>
      </c>
      <c r="AU415" s="37" t="s">
        <v>125</v>
      </c>
      <c r="AV415" s="36" t="s">
        <v>531</v>
      </c>
      <c r="AW415" s="36"/>
      <c r="AX415" s="45">
        <f t="shared" si="155"/>
        <v>0</v>
      </c>
      <c r="AY415" s="46">
        <v>95253216.319999993</v>
      </c>
      <c r="AZ415" s="46"/>
      <c r="BA415" s="46">
        <v>5747972.7400000002</v>
      </c>
      <c r="BB415" s="46"/>
      <c r="BC415" s="46"/>
      <c r="BD415" s="46">
        <v>2026976.88</v>
      </c>
      <c r="BE415" s="45"/>
      <c r="BF415" s="45">
        <v>0</v>
      </c>
      <c r="BG415" s="46"/>
      <c r="BH415" s="46">
        <v>25984756.600000001</v>
      </c>
      <c r="BI415" s="46"/>
      <c r="BJ415" s="46">
        <v>34350630.109999999</v>
      </c>
      <c r="BK415" s="46">
        <v>14552023.43</v>
      </c>
      <c r="BL415" s="46">
        <v>9830666.0099999998</v>
      </c>
      <c r="BM415" s="46">
        <v>952532.16</v>
      </c>
      <c r="BN415" s="46">
        <v>1807658.39</v>
      </c>
      <c r="BP415" s="48">
        <f>+AY415-'Приложение 2'!E416</f>
        <v>0</v>
      </c>
      <c r="BR415" s="74"/>
      <c r="BT415" s="75"/>
      <c r="BU415" s="75"/>
    </row>
    <row r="416" spans="1:73" ht="12.75" customHeight="1" x14ac:dyDescent="0.2">
      <c r="A416" s="36">
        <f t="shared" si="156"/>
        <v>403</v>
      </c>
      <c r="B416" s="36">
        <f t="shared" si="157"/>
        <v>217</v>
      </c>
      <c r="C416" s="37" t="s">
        <v>125</v>
      </c>
      <c r="D416" s="36" t="s">
        <v>532</v>
      </c>
      <c r="E416" s="38" t="s">
        <v>60</v>
      </c>
      <c r="F416" s="39" t="s">
        <v>61</v>
      </c>
      <c r="G416" s="39">
        <v>4</v>
      </c>
      <c r="H416" s="39">
        <v>4</v>
      </c>
      <c r="I416" s="38">
        <v>3445</v>
      </c>
      <c r="J416" s="38">
        <v>3445</v>
      </c>
      <c r="K416" s="38">
        <v>0</v>
      </c>
      <c r="L416" s="40">
        <v>147</v>
      </c>
      <c r="M416" s="41" t="e">
        <f t="shared" si="152"/>
        <v>#REF!</v>
      </c>
      <c r="N416" s="41"/>
      <c r="O416" s="41">
        <v>2371927.09</v>
      </c>
      <c r="P416" s="41">
        <v>0</v>
      </c>
      <c r="Q416" s="41">
        <f t="shared" si="164"/>
        <v>405855.45</v>
      </c>
      <c r="R416" s="41" t="e">
        <f>IF(Y416&gt;0, Y416, 0)</f>
        <v>#REF!</v>
      </c>
      <c r="S416" s="41" t="e">
        <f>IF(Y416&gt;0, AY416-O416-P416-Q416-R416, 0)</f>
        <v>#REF!</v>
      </c>
      <c r="T416" s="38">
        <v>16512.990000000002</v>
      </c>
      <c r="U416" s="38">
        <v>19028.189999999999</v>
      </c>
      <c r="V416" s="39">
        <v>2026</v>
      </c>
      <c r="W416" s="43">
        <v>0</v>
      </c>
      <c r="X416" s="43">
        <f t="shared" si="161"/>
        <v>405855.45</v>
      </c>
      <c r="Y416" s="43" t="e">
        <f>+(J416*11.55+K416*23.1)*12*30+[1]Лист1!$BC$296</f>
        <v>#REF!</v>
      </c>
      <c r="Z416" s="43"/>
      <c r="AA416" s="43">
        <f t="shared" si="153"/>
        <v>65552114.550260596</v>
      </c>
      <c r="AB416" s="43">
        <v>0</v>
      </c>
      <c r="AC416" s="43">
        <v>3955685.51</v>
      </c>
      <c r="AD416" s="43">
        <v>0</v>
      </c>
      <c r="AE416" s="43">
        <v>0</v>
      </c>
      <c r="AF416" s="43">
        <v>1394941.04</v>
      </c>
      <c r="AG416" s="43">
        <v>0</v>
      </c>
      <c r="AH416" s="43">
        <v>0</v>
      </c>
      <c r="AI416" s="43">
        <v>0</v>
      </c>
      <c r="AJ416" s="43">
        <v>17882396.07</v>
      </c>
      <c r="AK416" s="43">
        <v>0</v>
      </c>
      <c r="AL416" s="43">
        <v>23639689.309999999</v>
      </c>
      <c r="AM416" s="43">
        <v>10014527</v>
      </c>
      <c r="AN416" s="43">
        <v>6765345.7755000005</v>
      </c>
      <c r="AO416" s="43">
        <v>655521.14549999998</v>
      </c>
      <c r="AP416" s="43">
        <v>1244008.6992605999</v>
      </c>
      <c r="AQ416" s="5">
        <f t="shared" si="154"/>
        <v>5</v>
      </c>
      <c r="AS416" s="36" t="e">
        <f t="shared" si="158"/>
        <v>#REF!</v>
      </c>
      <c r="AT416" s="36">
        <f t="shared" si="159"/>
        <v>217</v>
      </c>
      <c r="AU416" s="37" t="s">
        <v>125</v>
      </c>
      <c r="AV416" s="36" t="s">
        <v>532</v>
      </c>
      <c r="AW416" s="36"/>
      <c r="AX416" s="45" t="e">
        <f t="shared" si="155"/>
        <v>#REF!</v>
      </c>
      <c r="AY416" s="46">
        <v>65552114.560000002</v>
      </c>
      <c r="AZ416" s="46"/>
      <c r="BA416" s="46">
        <v>3955685.51</v>
      </c>
      <c r="BB416" s="46"/>
      <c r="BC416" s="46"/>
      <c r="BD416" s="46">
        <v>1394941.04</v>
      </c>
      <c r="BE416" s="45"/>
      <c r="BF416" s="45">
        <v>0</v>
      </c>
      <c r="BG416" s="46"/>
      <c r="BH416" s="46">
        <v>17882396.07</v>
      </c>
      <c r="BI416" s="46"/>
      <c r="BJ416" s="46">
        <v>23639689.309999999</v>
      </c>
      <c r="BK416" s="46">
        <v>10014527</v>
      </c>
      <c r="BL416" s="46">
        <v>6765345.7800000003</v>
      </c>
      <c r="BM416" s="46">
        <v>655521.15</v>
      </c>
      <c r="BN416" s="46">
        <v>1244008.7</v>
      </c>
      <c r="BP416" s="48">
        <f>+AY416-'Приложение 2'!E417</f>
        <v>0</v>
      </c>
    </row>
    <row r="417" spans="1:73" ht="12.75" customHeight="1" x14ac:dyDescent="0.2">
      <c r="A417" s="36">
        <f t="shared" si="156"/>
        <v>404</v>
      </c>
      <c r="B417" s="36">
        <f t="shared" si="157"/>
        <v>218</v>
      </c>
      <c r="C417" s="37" t="s">
        <v>125</v>
      </c>
      <c r="D417" s="36" t="s">
        <v>533</v>
      </c>
      <c r="E417" s="38" t="s">
        <v>60</v>
      </c>
      <c r="F417" s="39" t="s">
        <v>61</v>
      </c>
      <c r="G417" s="39">
        <v>4</v>
      </c>
      <c r="H417" s="39">
        <v>4</v>
      </c>
      <c r="I417" s="38">
        <v>3440.2</v>
      </c>
      <c r="J417" s="38">
        <v>3440.2</v>
      </c>
      <c r="K417" s="38">
        <v>0</v>
      </c>
      <c r="L417" s="40">
        <v>140</v>
      </c>
      <c r="M417" s="41" t="e">
        <f t="shared" si="152"/>
        <v>#REF!</v>
      </c>
      <c r="N417" s="41"/>
      <c r="O417" s="41">
        <v>2368622.2200000002</v>
      </c>
      <c r="P417" s="41">
        <v>0</v>
      </c>
      <c r="Q417" s="41">
        <f t="shared" si="164"/>
        <v>405289.96199999994</v>
      </c>
      <c r="R417" s="41" t="e">
        <f>IF(Y417&gt;0, Y417, 0)</f>
        <v>#REF!</v>
      </c>
      <c r="S417" s="41" t="e">
        <f>IF(Y417&gt;0, AY417-O417-P417-Q417-R417, 0)</f>
        <v>#REF!</v>
      </c>
      <c r="T417" s="38">
        <v>16512.990000000002</v>
      </c>
      <c r="U417" s="38">
        <v>19028.189999999999</v>
      </c>
      <c r="V417" s="39">
        <v>2026</v>
      </c>
      <c r="W417" s="43">
        <v>0</v>
      </c>
      <c r="X417" s="43">
        <f t="shared" si="161"/>
        <v>405289.96199999994</v>
      </c>
      <c r="Y417" s="43" t="e">
        <f>+(J417*11.55+K417*23.1)*12*30+[1]Лист1!$BC$297</f>
        <v>#REF!</v>
      </c>
      <c r="Z417" s="43"/>
      <c r="AA417" s="43">
        <f t="shared" si="153"/>
        <v>65460779.22227414</v>
      </c>
      <c r="AB417" s="43">
        <v>0</v>
      </c>
      <c r="AC417" s="43">
        <v>3950173.95</v>
      </c>
      <c r="AD417" s="43">
        <v>0</v>
      </c>
      <c r="AE417" s="43">
        <v>0</v>
      </c>
      <c r="AF417" s="43">
        <v>1392997.43</v>
      </c>
      <c r="AG417" s="43">
        <v>0</v>
      </c>
      <c r="AH417" s="43">
        <v>0</v>
      </c>
      <c r="AI417" s="43">
        <v>0</v>
      </c>
      <c r="AJ417" s="43">
        <v>17857480.100000001</v>
      </c>
      <c r="AK417" s="43">
        <v>0</v>
      </c>
      <c r="AL417" s="43">
        <v>23606751.57</v>
      </c>
      <c r="AM417" s="43">
        <v>10000573.529999999</v>
      </c>
      <c r="AN417" s="43">
        <v>6755919.4576000003</v>
      </c>
      <c r="AO417" s="43">
        <v>654607.79229999997</v>
      </c>
      <c r="AP417" s="43">
        <v>1242275.39237414</v>
      </c>
      <c r="AQ417" s="5">
        <f t="shared" si="154"/>
        <v>5</v>
      </c>
      <c r="AS417" s="36" t="e">
        <f t="shared" si="158"/>
        <v>#REF!</v>
      </c>
      <c r="AT417" s="36">
        <f t="shared" si="159"/>
        <v>218</v>
      </c>
      <c r="AU417" s="37" t="s">
        <v>125</v>
      </c>
      <c r="AV417" s="36" t="s">
        <v>533</v>
      </c>
      <c r="AW417" s="36"/>
      <c r="AX417" s="45" t="e">
        <f t="shared" si="155"/>
        <v>#REF!</v>
      </c>
      <c r="AY417" s="46">
        <v>65460779.219999999</v>
      </c>
      <c r="AZ417" s="46"/>
      <c r="BA417" s="46">
        <v>3950173.95</v>
      </c>
      <c r="BB417" s="46"/>
      <c r="BC417" s="46"/>
      <c r="BD417" s="46">
        <v>1392997.43</v>
      </c>
      <c r="BE417" s="45"/>
      <c r="BF417" s="45">
        <v>0</v>
      </c>
      <c r="BG417" s="46"/>
      <c r="BH417" s="46">
        <v>17857480.100000001</v>
      </c>
      <c r="BI417" s="46"/>
      <c r="BJ417" s="46">
        <v>23606751.57</v>
      </c>
      <c r="BK417" s="46">
        <v>10000573.529999999</v>
      </c>
      <c r="BL417" s="46">
        <v>6755919.46</v>
      </c>
      <c r="BM417" s="46">
        <v>654607.79</v>
      </c>
      <c r="BN417" s="46">
        <v>1242275.3899999999</v>
      </c>
      <c r="BP417" s="48">
        <f>+AY417-'Приложение 2'!E418</f>
        <v>0</v>
      </c>
    </row>
    <row r="418" spans="1:73" ht="12.75" customHeight="1" x14ac:dyDescent="0.2">
      <c r="A418" s="36">
        <f t="shared" si="156"/>
        <v>405</v>
      </c>
      <c r="B418" s="36">
        <f t="shared" si="157"/>
        <v>219</v>
      </c>
      <c r="C418" s="37" t="s">
        <v>125</v>
      </c>
      <c r="D418" s="36" t="s">
        <v>534</v>
      </c>
      <c r="E418" s="38" t="s">
        <v>60</v>
      </c>
      <c r="F418" s="39" t="s">
        <v>61</v>
      </c>
      <c r="G418" s="39">
        <v>4</v>
      </c>
      <c r="H418" s="39">
        <v>4</v>
      </c>
      <c r="I418" s="38">
        <v>3453.7</v>
      </c>
      <c r="J418" s="38">
        <v>3453.7</v>
      </c>
      <c r="K418" s="38">
        <v>0</v>
      </c>
      <c r="L418" s="40">
        <v>154</v>
      </c>
      <c r="M418" s="41" t="e">
        <f t="shared" si="152"/>
        <v>#REF!</v>
      </c>
      <c r="N418" s="41"/>
      <c r="O418" s="41">
        <v>2377917.15</v>
      </c>
      <c r="P418" s="41">
        <v>0</v>
      </c>
      <c r="Q418" s="41">
        <f t="shared" si="164"/>
        <v>406880.397</v>
      </c>
      <c r="R418" s="41" t="e">
        <f>IF(Y418&gt;0, Y418, 0)</f>
        <v>#REF!</v>
      </c>
      <c r="S418" s="41" t="e">
        <f>IF(Y418&gt;0, AY418-O418-P418-Q418-R418, 0)</f>
        <v>#REF!</v>
      </c>
      <c r="T418" s="38">
        <v>16512.990000000002</v>
      </c>
      <c r="U418" s="38">
        <v>19028.189999999999</v>
      </c>
      <c r="V418" s="39">
        <v>2026</v>
      </c>
      <c r="W418" s="43">
        <v>0</v>
      </c>
      <c r="X418" s="43">
        <f t="shared" si="161"/>
        <v>406880.397</v>
      </c>
      <c r="Y418" s="43" t="e">
        <f>+(J418*11.55+K418*23.1)*12*30+[1]Лист1!$BC$298</f>
        <v>#REF!</v>
      </c>
      <c r="Z418" s="43"/>
      <c r="AA418" s="43">
        <f t="shared" si="153"/>
        <v>65717659.810676083</v>
      </c>
      <c r="AB418" s="43">
        <v>0</v>
      </c>
      <c r="AC418" s="43">
        <v>3965675.19</v>
      </c>
      <c r="AD418" s="43">
        <v>0</v>
      </c>
      <c r="AE418" s="43">
        <v>0</v>
      </c>
      <c r="AF418" s="43">
        <v>1398463.82</v>
      </c>
      <c r="AG418" s="43">
        <v>0</v>
      </c>
      <c r="AH418" s="43">
        <v>0</v>
      </c>
      <c r="AI418" s="43">
        <v>0</v>
      </c>
      <c r="AJ418" s="43">
        <v>17927556.260000002</v>
      </c>
      <c r="AK418" s="43">
        <v>0</v>
      </c>
      <c r="AL418" s="43">
        <v>23699388.969999999</v>
      </c>
      <c r="AM418" s="43">
        <v>10039817.68</v>
      </c>
      <c r="AN418" s="43">
        <v>6782430.9747000001</v>
      </c>
      <c r="AO418" s="43">
        <v>657176.59809999994</v>
      </c>
      <c r="AP418" s="43">
        <v>1247150.3178760801</v>
      </c>
      <c r="AQ418" s="5">
        <f t="shared" si="154"/>
        <v>5</v>
      </c>
      <c r="AS418" s="36" t="e">
        <f t="shared" si="158"/>
        <v>#REF!</v>
      </c>
      <c r="AT418" s="36">
        <f t="shared" si="159"/>
        <v>219</v>
      </c>
      <c r="AU418" s="37" t="s">
        <v>125</v>
      </c>
      <c r="AV418" s="36" t="s">
        <v>534</v>
      </c>
      <c r="AW418" s="36"/>
      <c r="AX418" s="45" t="e">
        <f t="shared" si="155"/>
        <v>#REF!</v>
      </c>
      <c r="AY418" s="46">
        <v>65717659.810000002</v>
      </c>
      <c r="AZ418" s="46"/>
      <c r="BA418" s="46">
        <v>3965675.19</v>
      </c>
      <c r="BB418" s="46"/>
      <c r="BC418" s="46"/>
      <c r="BD418" s="46">
        <v>1398463.82</v>
      </c>
      <c r="BE418" s="45"/>
      <c r="BF418" s="45">
        <v>0</v>
      </c>
      <c r="BG418" s="46"/>
      <c r="BH418" s="46">
        <v>17927556.260000002</v>
      </c>
      <c r="BI418" s="46"/>
      <c r="BJ418" s="46">
        <v>23699388.969999999</v>
      </c>
      <c r="BK418" s="46">
        <v>10039817.68</v>
      </c>
      <c r="BL418" s="46">
        <v>6782430.9699999997</v>
      </c>
      <c r="BM418" s="46">
        <v>657176.6</v>
      </c>
      <c r="BN418" s="46">
        <v>1247150.32</v>
      </c>
      <c r="BP418" s="48">
        <f>+AY418-'Приложение 2'!E419</f>
        <v>0</v>
      </c>
    </row>
    <row r="419" spans="1:73" ht="12.75" customHeight="1" x14ac:dyDescent="0.2">
      <c r="A419" s="36">
        <f t="shared" si="156"/>
        <v>406</v>
      </c>
      <c r="B419" s="36">
        <f t="shared" si="157"/>
        <v>220</v>
      </c>
      <c r="C419" s="37" t="s">
        <v>125</v>
      </c>
      <c r="D419" s="36" t="s">
        <v>535</v>
      </c>
      <c r="E419" s="38" t="s">
        <v>363</v>
      </c>
      <c r="F419" s="39" t="s">
        <v>61</v>
      </c>
      <c r="G419" s="39">
        <v>4</v>
      </c>
      <c r="H419" s="39">
        <v>3</v>
      </c>
      <c r="I419" s="38">
        <v>3049.5</v>
      </c>
      <c r="J419" s="38">
        <v>2277.6</v>
      </c>
      <c r="K419" s="38">
        <v>771.9</v>
      </c>
      <c r="L419" s="40">
        <v>94</v>
      </c>
      <c r="M419" s="41">
        <f t="shared" si="152"/>
        <v>1828693.67</v>
      </c>
      <c r="N419" s="41"/>
      <c r="O419" s="41">
        <v>0</v>
      </c>
      <c r="P419" s="41">
        <v>0</v>
      </c>
      <c r="Q419" s="41">
        <f t="shared" si="164"/>
        <v>450199.13400000002</v>
      </c>
      <c r="R419" s="41">
        <f>+AY419-O419-Q419</f>
        <v>1378494.5359999998</v>
      </c>
      <c r="S419" s="41">
        <v>0</v>
      </c>
      <c r="T419" s="38">
        <v>404.92</v>
      </c>
      <c r="U419" s="38">
        <v>599.66999999999996</v>
      </c>
      <c r="V419" s="39">
        <v>2026</v>
      </c>
      <c r="W419" s="43">
        <v>0</v>
      </c>
      <c r="X419" s="43">
        <f t="shared" si="161"/>
        <v>450199.13400000002</v>
      </c>
      <c r="Y419" s="43" t="e">
        <f>+(J419*11.55+K419*23.1)*12*30+[1]Лист1!$BC$295</f>
        <v>#REF!</v>
      </c>
      <c r="Z419" s="43"/>
      <c r="AA419" s="43">
        <f t="shared" si="153"/>
        <v>1828693.6684312199</v>
      </c>
      <c r="AB419" s="43">
        <v>0</v>
      </c>
      <c r="AC419" s="43">
        <v>0</v>
      </c>
      <c r="AD419" s="43">
        <v>0</v>
      </c>
      <c r="AE419" s="43">
        <v>0</v>
      </c>
      <c r="AF419" s="43">
        <v>1234796.1399999999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548608.10100000002</v>
      </c>
      <c r="AO419" s="43">
        <v>18286.936699999998</v>
      </c>
      <c r="AP419" s="43">
        <v>27002.490731220001</v>
      </c>
      <c r="AQ419" s="5">
        <f t="shared" si="154"/>
        <v>1</v>
      </c>
      <c r="AS419" s="36" t="e">
        <f t="shared" si="158"/>
        <v>#REF!</v>
      </c>
      <c r="AT419" s="36">
        <f t="shared" si="159"/>
        <v>220</v>
      </c>
      <c r="AU419" s="37" t="s">
        <v>125</v>
      </c>
      <c r="AV419" s="36" t="s">
        <v>535</v>
      </c>
      <c r="AW419" s="36"/>
      <c r="AX419" s="45">
        <f t="shared" si="155"/>
        <v>0</v>
      </c>
      <c r="AY419" s="46">
        <v>1828693.67</v>
      </c>
      <c r="AZ419" s="46"/>
      <c r="BA419" s="46"/>
      <c r="BB419" s="46"/>
      <c r="BC419" s="46"/>
      <c r="BD419" s="46">
        <v>1234796.1399999999</v>
      </c>
      <c r="BE419" s="45"/>
      <c r="BF419" s="45">
        <v>0</v>
      </c>
      <c r="BG419" s="46"/>
      <c r="BH419" s="46"/>
      <c r="BI419" s="46"/>
      <c r="BJ419" s="46"/>
      <c r="BK419" s="46"/>
      <c r="BL419" s="46">
        <v>548608.1</v>
      </c>
      <c r="BM419" s="46">
        <v>18286.939999999999</v>
      </c>
      <c r="BN419" s="46">
        <v>27002.49</v>
      </c>
      <c r="BP419" s="48">
        <f>+AY419-'Приложение 2'!E420</f>
        <v>0</v>
      </c>
    </row>
    <row r="420" spans="1:73" ht="12.75" customHeight="1" x14ac:dyDescent="0.2">
      <c r="A420" s="36">
        <f t="shared" si="156"/>
        <v>407</v>
      </c>
      <c r="B420" s="36">
        <f t="shared" si="157"/>
        <v>221</v>
      </c>
      <c r="C420" s="37" t="s">
        <v>125</v>
      </c>
      <c r="D420" s="36" t="s">
        <v>536</v>
      </c>
      <c r="E420" s="38" t="s">
        <v>235</v>
      </c>
      <c r="F420" s="39" t="s">
        <v>61</v>
      </c>
      <c r="G420" s="39">
        <v>4</v>
      </c>
      <c r="H420" s="39">
        <v>2</v>
      </c>
      <c r="I420" s="38">
        <v>1241.5</v>
      </c>
      <c r="J420" s="38">
        <v>1198.5999999999999</v>
      </c>
      <c r="K420" s="38">
        <v>42.900000000000098</v>
      </c>
      <c r="L420" s="40">
        <v>60</v>
      </c>
      <c r="M420" s="41">
        <f t="shared" si="152"/>
        <v>744490.3</v>
      </c>
      <c r="N420" s="41"/>
      <c r="O420" s="41">
        <v>327547.86</v>
      </c>
      <c r="P420" s="41">
        <v>0</v>
      </c>
      <c r="Q420" s="41">
        <f t="shared" si="164"/>
        <v>151315.16400000002</v>
      </c>
      <c r="R420" s="41">
        <f>+AY420-O420-Q420</f>
        <v>265627.27600000007</v>
      </c>
      <c r="S420" s="41">
        <v>0</v>
      </c>
      <c r="T420" s="38">
        <v>404.92</v>
      </c>
      <c r="U420" s="38">
        <v>599.66999999999996</v>
      </c>
      <c r="V420" s="39">
        <v>2026</v>
      </c>
      <c r="W420" s="43">
        <v>0</v>
      </c>
      <c r="X420" s="43">
        <f t="shared" si="161"/>
        <v>151315.16400000002</v>
      </c>
      <c r="Y420" s="43" t="e">
        <f>+(J420*11.55+K420*23.1)*12*30+[2]Лист1!$BC$137</f>
        <v>#REF!</v>
      </c>
      <c r="Z420" s="43"/>
      <c r="AA420" s="43">
        <f t="shared" si="153"/>
        <v>744490.31001746003</v>
      </c>
      <c r="AB420" s="43">
        <v>0</v>
      </c>
      <c r="AC420" s="43">
        <v>0</v>
      </c>
      <c r="AD420" s="43">
        <v>0</v>
      </c>
      <c r="AE420" s="43">
        <v>0</v>
      </c>
      <c r="AF420" s="43">
        <v>502705.17</v>
      </c>
      <c r="AG420" s="43">
        <v>0</v>
      </c>
      <c r="AH420" s="43">
        <v>0</v>
      </c>
      <c r="AI420" s="43">
        <v>0</v>
      </c>
      <c r="AJ420" s="43">
        <v>0</v>
      </c>
      <c r="AK420" s="43">
        <v>0</v>
      </c>
      <c r="AL420" s="43">
        <v>0</v>
      </c>
      <c r="AM420" s="43">
        <v>0</v>
      </c>
      <c r="AN420" s="43">
        <v>223347.09299999999</v>
      </c>
      <c r="AO420" s="43">
        <v>7444.9031000000004</v>
      </c>
      <c r="AP420" s="43">
        <v>10993.14391746</v>
      </c>
      <c r="AQ420" s="5">
        <f t="shared" si="154"/>
        <v>1</v>
      </c>
      <c r="AS420" s="36" t="e">
        <f>+AS112+1</f>
        <v>#REF!</v>
      </c>
      <c r="AT420" s="36">
        <f>+AT112+1</f>
        <v>222</v>
      </c>
      <c r="AU420" s="37" t="s">
        <v>125</v>
      </c>
      <c r="AV420" s="36" t="s">
        <v>536</v>
      </c>
      <c r="AW420" s="36"/>
      <c r="AX420" s="45">
        <f t="shared" si="155"/>
        <v>0</v>
      </c>
      <c r="AY420" s="46">
        <v>744490.3</v>
      </c>
      <c r="AZ420" s="46"/>
      <c r="BA420" s="46"/>
      <c r="BB420" s="46"/>
      <c r="BC420" s="46"/>
      <c r="BD420" s="46">
        <v>502705.17</v>
      </c>
      <c r="BE420" s="45"/>
      <c r="BF420" s="45">
        <v>0</v>
      </c>
      <c r="BG420" s="46"/>
      <c r="BH420" s="46"/>
      <c r="BI420" s="46"/>
      <c r="BJ420" s="46"/>
      <c r="BK420" s="46"/>
      <c r="BL420" s="46">
        <v>223347.09</v>
      </c>
      <c r="BM420" s="46">
        <v>7444.9</v>
      </c>
      <c r="BN420" s="46">
        <v>10993.14</v>
      </c>
      <c r="BP420" s="48">
        <f>+AY420-'Приложение 2'!E421</f>
        <v>0</v>
      </c>
    </row>
    <row r="421" spans="1:73" ht="12.75" customHeight="1" x14ac:dyDescent="0.2">
      <c r="A421" s="36">
        <f t="shared" si="156"/>
        <v>408</v>
      </c>
      <c r="B421" s="36">
        <f t="shared" si="157"/>
        <v>222</v>
      </c>
      <c r="C421" s="37" t="s">
        <v>125</v>
      </c>
      <c r="D421" s="36" t="s">
        <v>537</v>
      </c>
      <c r="E421" s="38" t="s">
        <v>390</v>
      </c>
      <c r="F421" s="39" t="s">
        <v>61</v>
      </c>
      <c r="G421" s="39">
        <v>4</v>
      </c>
      <c r="H421" s="39">
        <v>4</v>
      </c>
      <c r="I421" s="38">
        <v>1940.1</v>
      </c>
      <c r="J421" s="38">
        <v>1500.8</v>
      </c>
      <c r="K421" s="38">
        <v>439.3</v>
      </c>
      <c r="L421" s="40">
        <v>74</v>
      </c>
      <c r="M421" s="41">
        <f t="shared" si="152"/>
        <v>22924435.010000002</v>
      </c>
      <c r="N421" s="41"/>
      <c r="O421" s="41">
        <v>421576.87</v>
      </c>
      <c r="P421" s="41">
        <v>0</v>
      </c>
      <c r="Q421" s="41">
        <f t="shared" si="164"/>
        <v>627227.40399999998</v>
      </c>
      <c r="R421" s="41">
        <f>IF(Y421&gt;0, Y421, 0)</f>
        <v>9893545.2000000011</v>
      </c>
      <c r="S421" s="41">
        <f>IF(Y421&gt;0, AY421-O421-P421-Q421-R421, 0)</f>
        <v>11982085.536</v>
      </c>
      <c r="T421" s="38">
        <v>10173.92</v>
      </c>
      <c r="U421" s="38">
        <v>11816.11</v>
      </c>
      <c r="V421" s="39">
        <v>2026</v>
      </c>
      <c r="W421" s="43">
        <v>346910.29</v>
      </c>
      <c r="X421" s="43">
        <f t="shared" si="161"/>
        <v>280317.114</v>
      </c>
      <c r="Y421" s="43">
        <f>+(J421*11.55+K421*23.1)*12*30</f>
        <v>9893545.2000000011</v>
      </c>
      <c r="Z421" s="43"/>
      <c r="AA421" s="43">
        <f t="shared" si="153"/>
        <v>22924435.008975323</v>
      </c>
      <c r="AB421" s="43">
        <v>0</v>
      </c>
      <c r="AC421" s="43">
        <v>0</v>
      </c>
      <c r="AD421" s="43">
        <v>0</v>
      </c>
      <c r="AE421" s="43">
        <v>0</v>
      </c>
      <c r="AF421" s="43">
        <v>785580.58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13313022.130000001</v>
      </c>
      <c r="AM421" s="43">
        <v>5639821.1399999997</v>
      </c>
      <c r="AN421" s="43">
        <v>2525127.4559999998</v>
      </c>
      <c r="AO421" s="43">
        <v>229244.35019999999</v>
      </c>
      <c r="AP421" s="43">
        <v>431639.35277532</v>
      </c>
      <c r="AQ421" s="5">
        <f t="shared" si="154"/>
        <v>3</v>
      </c>
      <c r="AS421" s="36">
        <f>+AS423+1</f>
        <v>135</v>
      </c>
      <c r="AT421" s="36">
        <f>+AT423+1</f>
        <v>135</v>
      </c>
      <c r="AU421" s="37" t="s">
        <v>125</v>
      </c>
      <c r="AV421" s="36" t="s">
        <v>537</v>
      </c>
      <c r="AW421" s="36"/>
      <c r="AX421" s="45">
        <f t="shared" si="155"/>
        <v>0</v>
      </c>
      <c r="AY421" s="46">
        <v>22924435.010000002</v>
      </c>
      <c r="AZ421" s="46"/>
      <c r="BA421" s="46"/>
      <c r="BB421" s="46"/>
      <c r="BC421" s="46"/>
      <c r="BD421" s="46">
        <v>785580.58</v>
      </c>
      <c r="BE421" s="45"/>
      <c r="BF421" s="45">
        <v>0</v>
      </c>
      <c r="BG421" s="46"/>
      <c r="BH421" s="46"/>
      <c r="BI421" s="46"/>
      <c r="BJ421" s="46">
        <v>13313022.130000001</v>
      </c>
      <c r="BK421" s="46">
        <v>5639821.1399999997</v>
      </c>
      <c r="BL421" s="46">
        <v>2525127.46</v>
      </c>
      <c r="BM421" s="46">
        <v>229244.35</v>
      </c>
      <c r="BN421" s="46">
        <v>431639.35</v>
      </c>
      <c r="BP421" s="48">
        <f>+AY421-'Приложение 2'!E422</f>
        <v>0</v>
      </c>
    </row>
    <row r="422" spans="1:73" ht="12.75" customHeight="1" x14ac:dyDescent="0.25">
      <c r="A422" s="36">
        <f t="shared" si="156"/>
        <v>409</v>
      </c>
      <c r="B422" s="36">
        <f t="shared" si="157"/>
        <v>223</v>
      </c>
      <c r="C422" s="37" t="s">
        <v>125</v>
      </c>
      <c r="D422" s="36" t="s">
        <v>538</v>
      </c>
      <c r="E422" s="38" t="s">
        <v>326</v>
      </c>
      <c r="F422" s="39" t="s">
        <v>61</v>
      </c>
      <c r="G422" s="39">
        <v>4</v>
      </c>
      <c r="H422" s="39">
        <v>2</v>
      </c>
      <c r="I422" s="38">
        <v>1187.7</v>
      </c>
      <c r="J422" s="38">
        <v>1075.8</v>
      </c>
      <c r="K422" s="38">
        <v>111.9</v>
      </c>
      <c r="L422" s="40">
        <v>70</v>
      </c>
      <c r="M422" s="41" t="e">
        <f t="shared" si="152"/>
        <v>#REF!</v>
      </c>
      <c r="N422" s="41"/>
      <c r="O422" s="41">
        <v>1009227.04</v>
      </c>
      <c r="P422" s="41">
        <v>0</v>
      </c>
      <c r="Q422" s="41">
        <f t="shared" si="164"/>
        <v>153105.87599999999</v>
      </c>
      <c r="R422" s="41" t="e">
        <f>IF(Y422&gt;0, Y422, 0)</f>
        <v>#REF!</v>
      </c>
      <c r="S422" s="41" t="e">
        <f>IF(Y422&gt;0, AY422-O422-P422-Q422-R422, 0)</f>
        <v>#REF!</v>
      </c>
      <c r="T422" s="38">
        <v>9769</v>
      </c>
      <c r="U422" s="38">
        <v>11216.44</v>
      </c>
      <c r="V422" s="39">
        <v>2026</v>
      </c>
      <c r="W422" s="43">
        <v>0</v>
      </c>
      <c r="X422" s="43">
        <f t="shared" si="161"/>
        <v>153105.87599999999</v>
      </c>
      <c r="Y422" s="43" t="e">
        <f>+(J422*11.55+K422*23.1)*12*30+[1]Лист1!$BC$299</f>
        <v>#REF!</v>
      </c>
      <c r="Z422" s="43"/>
      <c r="AA422" s="43">
        <f t="shared" si="153"/>
        <v>13321765.788136339</v>
      </c>
      <c r="AB422" s="43">
        <v>0</v>
      </c>
      <c r="AC422" s="43">
        <v>0</v>
      </c>
      <c r="AD422" s="43">
        <v>0</v>
      </c>
      <c r="AE422" s="43">
        <v>0</v>
      </c>
      <c r="AF422" s="43">
        <v>0</v>
      </c>
      <c r="AG422" s="43">
        <v>0</v>
      </c>
      <c r="AH422" s="43">
        <v>0</v>
      </c>
      <c r="AI422" s="43">
        <v>0</v>
      </c>
      <c r="AJ422" s="43">
        <v>0</v>
      </c>
      <c r="AK422" s="43">
        <v>0</v>
      </c>
      <c r="AL422" s="43">
        <v>8150031.6399999997</v>
      </c>
      <c r="AM422" s="43">
        <v>3452613.56</v>
      </c>
      <c r="AN422" s="43">
        <v>1332176.5789999999</v>
      </c>
      <c r="AO422" s="43">
        <v>133217.65789999999</v>
      </c>
      <c r="AP422" s="43">
        <v>253726.35123634001</v>
      </c>
      <c r="AQ422" s="5">
        <f t="shared" si="154"/>
        <v>2</v>
      </c>
      <c r="AS422" s="36">
        <f>+AS110+1</f>
        <v>95</v>
      </c>
      <c r="AT422" s="36">
        <f>+AT110+1</f>
        <v>95</v>
      </c>
      <c r="AU422" s="37" t="s">
        <v>125</v>
      </c>
      <c r="AV422" s="36" t="s">
        <v>538</v>
      </c>
      <c r="AW422" s="36"/>
      <c r="AX422" s="45" t="e">
        <f t="shared" si="155"/>
        <v>#REF!</v>
      </c>
      <c r="AY422" s="46">
        <v>13321765.789999999</v>
      </c>
      <c r="AZ422" s="46"/>
      <c r="BA422" s="46"/>
      <c r="BB422" s="46"/>
      <c r="BC422" s="46"/>
      <c r="BD422" s="46"/>
      <c r="BE422" s="45"/>
      <c r="BF422" s="45">
        <v>0</v>
      </c>
      <c r="BG422" s="46"/>
      <c r="BH422" s="46"/>
      <c r="BI422" s="46"/>
      <c r="BJ422" s="46">
        <v>8150031.6399999997</v>
      </c>
      <c r="BK422" s="46">
        <v>3452613.56</v>
      </c>
      <c r="BL422" s="46">
        <v>1332176.58</v>
      </c>
      <c r="BM422" s="46">
        <v>133217.66</v>
      </c>
      <c r="BN422" s="46">
        <v>253726.35</v>
      </c>
      <c r="BO422" s="47">
        <f>COUNTIF(AZ422:BK422, "&gt;0")</f>
        <v>2</v>
      </c>
      <c r="BP422" s="48">
        <f>+AY422-'Приложение 2'!E423</f>
        <v>0</v>
      </c>
    </row>
    <row r="423" spans="1:73" ht="12.75" customHeight="1" x14ac:dyDescent="0.2">
      <c r="A423" s="36">
        <f t="shared" si="156"/>
        <v>410</v>
      </c>
      <c r="B423" s="36">
        <f t="shared" si="157"/>
        <v>224</v>
      </c>
      <c r="C423" s="37" t="s">
        <v>125</v>
      </c>
      <c r="D423" s="36" t="s">
        <v>539</v>
      </c>
      <c r="E423" s="38" t="s">
        <v>132</v>
      </c>
      <c r="F423" s="39" t="s">
        <v>61</v>
      </c>
      <c r="G423" s="39">
        <v>7</v>
      </c>
      <c r="H423" s="39">
        <v>1</v>
      </c>
      <c r="I423" s="38">
        <v>3593.4</v>
      </c>
      <c r="J423" s="38">
        <v>3184.5</v>
      </c>
      <c r="K423" s="38">
        <v>408.9</v>
      </c>
      <c r="L423" s="40">
        <v>57</v>
      </c>
      <c r="M423" s="41">
        <f t="shared" si="152"/>
        <v>3591360</v>
      </c>
      <c r="N423" s="41"/>
      <c r="O423" s="41">
        <f>+AY423-Q423</f>
        <v>2980038.1393999998</v>
      </c>
      <c r="P423" s="41">
        <v>0</v>
      </c>
      <c r="Q423" s="41">
        <f t="shared" si="164"/>
        <v>611321.86060000001</v>
      </c>
      <c r="R423" s="41">
        <f>IF(Y423&gt;0, Y423, 0)</f>
        <v>0</v>
      </c>
      <c r="S423" s="41">
        <f>IF(Y423&gt;0, AY423-O423-P423-Q423-R423, 0)</f>
        <v>0</v>
      </c>
      <c r="T423" s="38">
        <v>1116.6199999999999</v>
      </c>
      <c r="U423" s="38">
        <v>1188.58</v>
      </c>
      <c r="V423" s="39">
        <v>2026</v>
      </c>
      <c r="W423" s="43">
        <v>4201</v>
      </c>
      <c r="X423" s="43">
        <f>+(J423*15.35+K423*26.02)*12*0.85</f>
        <v>607120.86060000001</v>
      </c>
      <c r="Y423" s="43"/>
      <c r="Z423" s="43"/>
      <c r="AA423" s="43">
        <f t="shared" si="153"/>
        <v>4271050.0011999998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4012463.55</v>
      </c>
      <c r="AJ423" s="43">
        <v>0</v>
      </c>
      <c r="AK423" s="43">
        <v>0</v>
      </c>
      <c r="AL423" s="43">
        <v>0</v>
      </c>
      <c r="AM423" s="43">
        <v>0</v>
      </c>
      <c r="AN423" s="43">
        <v>128131.5</v>
      </c>
      <c r="AO423" s="43">
        <v>42710.5</v>
      </c>
      <c r="AP423" s="43">
        <v>87744.451199999996</v>
      </c>
      <c r="AQ423" s="5">
        <f t="shared" si="154"/>
        <v>1</v>
      </c>
      <c r="AS423" s="36">
        <f>+AS150+1</f>
        <v>134</v>
      </c>
      <c r="AT423" s="36">
        <f>+AT150+1</f>
        <v>134</v>
      </c>
      <c r="AU423" s="37" t="s">
        <v>125</v>
      </c>
      <c r="AV423" s="36" t="s">
        <v>539</v>
      </c>
      <c r="AW423" s="36"/>
      <c r="AX423" s="45">
        <f t="shared" si="155"/>
        <v>0</v>
      </c>
      <c r="AY423" s="46">
        <v>3591360</v>
      </c>
      <c r="AZ423" s="46"/>
      <c r="BA423" s="46"/>
      <c r="BB423" s="46"/>
      <c r="BC423" s="46"/>
      <c r="BD423" s="46"/>
      <c r="BE423" s="45"/>
      <c r="BF423" s="45">
        <v>0</v>
      </c>
      <c r="BG423" s="46">
        <v>3373924.70016</v>
      </c>
      <c r="BH423" s="46"/>
      <c r="BI423" s="46"/>
      <c r="BJ423" s="46"/>
      <c r="BK423" s="46"/>
      <c r="BL423" s="46">
        <v>107740.8</v>
      </c>
      <c r="BM423" s="46">
        <v>35913.599999999999</v>
      </c>
      <c r="BN423" s="46">
        <v>73780.899839999998</v>
      </c>
      <c r="BP423" s="48">
        <f>+AY423-'Приложение 2'!E424</f>
        <v>0</v>
      </c>
    </row>
    <row r="424" spans="1:73" ht="12.75" customHeight="1" x14ac:dyDescent="0.2">
      <c r="A424" s="36">
        <f t="shared" si="156"/>
        <v>411</v>
      </c>
      <c r="B424" s="36">
        <f t="shared" si="157"/>
        <v>225</v>
      </c>
      <c r="C424" s="37" t="s">
        <v>125</v>
      </c>
      <c r="D424" s="36" t="s">
        <v>540</v>
      </c>
      <c r="E424" s="38" t="s">
        <v>149</v>
      </c>
      <c r="F424" s="39" t="s">
        <v>61</v>
      </c>
      <c r="G424" s="39">
        <v>4</v>
      </c>
      <c r="H424" s="39">
        <v>4</v>
      </c>
      <c r="I424" s="38">
        <v>3440.3</v>
      </c>
      <c r="J424" s="38">
        <v>3440.3</v>
      </c>
      <c r="K424" s="38">
        <v>0</v>
      </c>
      <c r="L424" s="40">
        <v>163</v>
      </c>
      <c r="M424" s="41">
        <f t="shared" si="152"/>
        <v>6598633</v>
      </c>
      <c r="N424" s="41"/>
      <c r="O424" s="41">
        <f>5788029.52-1110209.68</f>
        <v>4677819.84</v>
      </c>
      <c r="P424" s="41">
        <v>0</v>
      </c>
      <c r="Q424" s="41">
        <f t="shared" si="164"/>
        <v>405301.74300000007</v>
      </c>
      <c r="R424" s="41">
        <f>+AY424-O424-Q424</f>
        <v>1515511.4170000001</v>
      </c>
      <c r="S424" s="41">
        <v>0</v>
      </c>
      <c r="T424" s="38">
        <v>1553.16</v>
      </c>
      <c r="U424" s="38">
        <v>1918.04</v>
      </c>
      <c r="V424" s="39">
        <v>2026</v>
      </c>
      <c r="W424" s="43">
        <v>0</v>
      </c>
      <c r="X424" s="43">
        <f t="shared" ref="X424:X429" si="165">+(J424*11.55+K424*23.1)*12*0.85</f>
        <v>405301.74300000007</v>
      </c>
      <c r="Y424" s="43" t="e">
        <f>+(J424*11.55+K424*23.1)*12*30+[2]Лист1!$BC$139</f>
        <v>#REF!</v>
      </c>
      <c r="Z424" s="43"/>
      <c r="AA424" s="43">
        <f t="shared" si="153"/>
        <v>6598633.0040924596</v>
      </c>
      <c r="AB424" s="43">
        <v>0</v>
      </c>
      <c r="AC424" s="43">
        <v>3950288.78</v>
      </c>
      <c r="AD424" s="43">
        <v>0</v>
      </c>
      <c r="AE424" s="43">
        <v>0</v>
      </c>
      <c r="AF424" s="43">
        <v>1393037.92</v>
      </c>
      <c r="AG424" s="43">
        <v>0</v>
      </c>
      <c r="AH424" s="43">
        <v>0</v>
      </c>
      <c r="AI424" s="43">
        <v>0</v>
      </c>
      <c r="AJ424" s="43">
        <v>0</v>
      </c>
      <c r="AK424" s="43">
        <v>0</v>
      </c>
      <c r="AL424" s="43">
        <v>0</v>
      </c>
      <c r="AM424" s="43">
        <v>0</v>
      </c>
      <c r="AN424" s="43">
        <v>1072472.2409999999</v>
      </c>
      <c r="AO424" s="43">
        <v>65986.330100000006</v>
      </c>
      <c r="AP424" s="43">
        <v>116847.73299246001</v>
      </c>
      <c r="AQ424" s="5">
        <f t="shared" si="154"/>
        <v>2</v>
      </c>
      <c r="AS424" s="36" t="e">
        <f>+AS111+1</f>
        <v>#REF!</v>
      </c>
      <c r="AT424" s="36" t="e">
        <f>+AT111+1</f>
        <v>#REF!</v>
      </c>
      <c r="AU424" s="37" t="s">
        <v>125</v>
      </c>
      <c r="AV424" s="36" t="s">
        <v>540</v>
      </c>
      <c r="AW424" s="36"/>
      <c r="AX424" s="45">
        <f t="shared" si="155"/>
        <v>0</v>
      </c>
      <c r="AY424" s="46">
        <v>6598633</v>
      </c>
      <c r="AZ424" s="46"/>
      <c r="BA424" s="46">
        <v>3950288.78</v>
      </c>
      <c r="BB424" s="46"/>
      <c r="BC424" s="46"/>
      <c r="BD424" s="46">
        <v>1393037.92</v>
      </c>
      <c r="BE424" s="45"/>
      <c r="BF424" s="45">
        <v>0</v>
      </c>
      <c r="BG424" s="46"/>
      <c r="BH424" s="46"/>
      <c r="BI424" s="46"/>
      <c r="BJ424" s="46"/>
      <c r="BK424" s="46"/>
      <c r="BL424" s="46">
        <v>1072472.24</v>
      </c>
      <c r="BM424" s="46">
        <v>65986.33</v>
      </c>
      <c r="BN424" s="46">
        <v>116847.73</v>
      </c>
      <c r="BP424" s="48">
        <f>+AY424-'Приложение 2'!E425</f>
        <v>0</v>
      </c>
    </row>
    <row r="425" spans="1:73" ht="12.75" customHeight="1" x14ac:dyDescent="0.2">
      <c r="A425" s="36">
        <f t="shared" si="156"/>
        <v>412</v>
      </c>
      <c r="B425" s="36">
        <f t="shared" si="157"/>
        <v>226</v>
      </c>
      <c r="C425" s="37" t="s">
        <v>125</v>
      </c>
      <c r="D425" s="36" t="s">
        <v>541</v>
      </c>
      <c r="E425" s="38" t="s">
        <v>216</v>
      </c>
      <c r="F425" s="39" t="s">
        <v>61</v>
      </c>
      <c r="G425" s="39">
        <v>4</v>
      </c>
      <c r="H425" s="39">
        <v>4</v>
      </c>
      <c r="I425" s="38">
        <v>2455</v>
      </c>
      <c r="J425" s="38">
        <v>2455</v>
      </c>
      <c r="K425" s="38">
        <v>0</v>
      </c>
      <c r="L425" s="40">
        <v>116</v>
      </c>
      <c r="M425" s="41" t="e">
        <f t="shared" si="152"/>
        <v>#REF!</v>
      </c>
      <c r="N425" s="41"/>
      <c r="O425" s="41">
        <v>377028.38</v>
      </c>
      <c r="P425" s="41">
        <v>0</v>
      </c>
      <c r="Q425" s="41">
        <f t="shared" si="164"/>
        <v>289223.55</v>
      </c>
      <c r="R425" s="41" t="e">
        <f>IF(Y425&gt;0, Y425, 0)</f>
        <v>#REF!</v>
      </c>
      <c r="S425" s="41">
        <f>+AY425-O425-P425-Q425</f>
        <v>805937.92999999993</v>
      </c>
      <c r="T425" s="38">
        <v>404.92</v>
      </c>
      <c r="U425" s="38">
        <v>599.66999999999996</v>
      </c>
      <c r="V425" s="39">
        <v>2026</v>
      </c>
      <c r="W425" s="43">
        <v>0</v>
      </c>
      <c r="X425" s="43">
        <f t="shared" si="165"/>
        <v>289223.55</v>
      </c>
      <c r="Y425" s="43" t="e">
        <f>+(J425*11.55+K425*23.1)*12*30+[1]Лист1!$BC$302</f>
        <v>#REF!</v>
      </c>
      <c r="Z425" s="43"/>
      <c r="AA425" s="43">
        <f t="shared" si="153"/>
        <v>1472189.8488250999</v>
      </c>
      <c r="AB425" s="43">
        <v>0</v>
      </c>
      <c r="AC425" s="43">
        <v>0</v>
      </c>
      <c r="AD425" s="43">
        <v>0</v>
      </c>
      <c r="AE425" s="43">
        <v>0</v>
      </c>
      <c r="AF425" s="43">
        <v>994072.64</v>
      </c>
      <c r="AG425" s="43"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v>0</v>
      </c>
      <c r="AM425" s="43">
        <v>0</v>
      </c>
      <c r="AN425" s="43">
        <v>441656.95500000002</v>
      </c>
      <c r="AO425" s="43">
        <v>14721.898499999999</v>
      </c>
      <c r="AP425" s="43">
        <v>21738.355325100001</v>
      </c>
      <c r="AQ425" s="5">
        <f t="shared" si="154"/>
        <v>1</v>
      </c>
      <c r="AS425" s="36">
        <f>+AS456+1</f>
        <v>2</v>
      </c>
      <c r="AT425" s="36">
        <f>+AT456+1</f>
        <v>2</v>
      </c>
      <c r="AU425" s="37" t="s">
        <v>125</v>
      </c>
      <c r="AV425" s="36" t="s">
        <v>541</v>
      </c>
      <c r="AW425" s="36"/>
      <c r="AX425" s="45" t="e">
        <f t="shared" si="155"/>
        <v>#REF!</v>
      </c>
      <c r="AY425" s="46">
        <v>1472189.86</v>
      </c>
      <c r="AZ425" s="46"/>
      <c r="BA425" s="46"/>
      <c r="BB425" s="46"/>
      <c r="BC425" s="46"/>
      <c r="BD425" s="46">
        <v>994072.64</v>
      </c>
      <c r="BE425" s="45"/>
      <c r="BF425" s="45">
        <v>0</v>
      </c>
      <c r="BG425" s="46"/>
      <c r="BH425" s="46"/>
      <c r="BI425" s="46"/>
      <c r="BJ425" s="46"/>
      <c r="BK425" s="46"/>
      <c r="BL425" s="46">
        <v>441656.96</v>
      </c>
      <c r="BM425" s="46">
        <v>14721.9</v>
      </c>
      <c r="BN425" s="46">
        <v>21738.36</v>
      </c>
      <c r="BP425" s="48">
        <f>+AY425-'Приложение 2'!E426</f>
        <v>0</v>
      </c>
    </row>
    <row r="426" spans="1:73" ht="12.75" customHeight="1" x14ac:dyDescent="0.2">
      <c r="A426" s="36">
        <f t="shared" si="156"/>
        <v>413</v>
      </c>
      <c r="B426" s="36">
        <f t="shared" si="157"/>
        <v>227</v>
      </c>
      <c r="C426" s="37" t="s">
        <v>125</v>
      </c>
      <c r="D426" s="36" t="s">
        <v>542</v>
      </c>
      <c r="E426" s="38" t="s">
        <v>147</v>
      </c>
      <c r="F426" s="39" t="s">
        <v>61</v>
      </c>
      <c r="G426" s="39">
        <v>4</v>
      </c>
      <c r="H426" s="39">
        <v>4</v>
      </c>
      <c r="I426" s="38">
        <v>2540.8000000000002</v>
      </c>
      <c r="J426" s="38">
        <v>2468.6999999999998</v>
      </c>
      <c r="K426" s="38">
        <v>72.100000000000406</v>
      </c>
      <c r="L426" s="40">
        <v>146</v>
      </c>
      <c r="M426" s="41" t="e">
        <f t="shared" si="152"/>
        <v>#REF!</v>
      </c>
      <c r="N426" s="41"/>
      <c r="O426" s="41">
        <v>387497.98</v>
      </c>
      <c r="P426" s="41">
        <v>0</v>
      </c>
      <c r="Q426" s="41">
        <f t="shared" si="164"/>
        <v>307825.74900000007</v>
      </c>
      <c r="R426" s="41" t="e">
        <f>IF(Y426&gt;0, Y426, 0)</f>
        <v>#REF!</v>
      </c>
      <c r="S426" s="41">
        <f>+AY426-O426-P426-Q426</f>
        <v>828317.81099999999</v>
      </c>
      <c r="T426" s="38">
        <v>404.92</v>
      </c>
      <c r="U426" s="38">
        <v>599.66999999999996</v>
      </c>
      <c r="V426" s="39">
        <v>2026</v>
      </c>
      <c r="W426" s="43">
        <v>0</v>
      </c>
      <c r="X426" s="43">
        <f t="shared" si="165"/>
        <v>307825.74900000007</v>
      </c>
      <c r="Y426" s="43" t="e">
        <f>+(J426*11.55+K426*23.1)*12*30+[1]Лист1!$BC$303</f>
        <v>#REF!</v>
      </c>
      <c r="Z426" s="43"/>
      <c r="AA426" s="43">
        <f t="shared" si="153"/>
        <v>1523641.5383796399</v>
      </c>
      <c r="AB426" s="43">
        <v>0</v>
      </c>
      <c r="AC426" s="43">
        <v>0</v>
      </c>
      <c r="AD426" s="43">
        <v>0</v>
      </c>
      <c r="AE426" s="43">
        <v>0</v>
      </c>
      <c r="AF426" s="43">
        <v>1028814.57</v>
      </c>
      <c r="AG426" s="43"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43">
        <v>0</v>
      </c>
      <c r="AN426" s="43">
        <v>457092.462</v>
      </c>
      <c r="AO426" s="43">
        <v>15236.4154</v>
      </c>
      <c r="AP426" s="43">
        <v>22498.090979640001</v>
      </c>
      <c r="AQ426" s="5">
        <f t="shared" si="154"/>
        <v>1</v>
      </c>
      <c r="AS426" s="36">
        <f t="shared" ref="AS426:AS455" si="166">+AS425+1</f>
        <v>3</v>
      </c>
      <c r="AT426" s="36">
        <f t="shared" ref="AT426:AT455" si="167">+AT425+1</f>
        <v>3</v>
      </c>
      <c r="AU426" s="37" t="s">
        <v>125</v>
      </c>
      <c r="AV426" s="36" t="s">
        <v>542</v>
      </c>
      <c r="AW426" s="36"/>
      <c r="AX426" s="45" t="e">
        <f t="shared" si="155"/>
        <v>#REF!</v>
      </c>
      <c r="AY426" s="46">
        <v>1523641.54</v>
      </c>
      <c r="AZ426" s="46"/>
      <c r="BA426" s="46"/>
      <c r="BB426" s="46"/>
      <c r="BC426" s="46"/>
      <c r="BD426" s="46">
        <v>1028814.57</v>
      </c>
      <c r="BE426" s="45"/>
      <c r="BF426" s="45">
        <v>0</v>
      </c>
      <c r="BG426" s="46"/>
      <c r="BH426" s="46"/>
      <c r="BI426" s="46"/>
      <c r="BJ426" s="46"/>
      <c r="BK426" s="46"/>
      <c r="BL426" s="46">
        <v>457092.46</v>
      </c>
      <c r="BM426" s="46">
        <v>15236.42</v>
      </c>
      <c r="BN426" s="46">
        <v>22498.09</v>
      </c>
      <c r="BP426" s="48">
        <f>+AY426-'Приложение 2'!E427</f>
        <v>0</v>
      </c>
    </row>
    <row r="427" spans="1:73" ht="12.75" customHeight="1" x14ac:dyDescent="0.2">
      <c r="A427" s="36">
        <f t="shared" si="156"/>
        <v>414</v>
      </c>
      <c r="B427" s="36">
        <f t="shared" si="157"/>
        <v>228</v>
      </c>
      <c r="C427" s="37" t="s">
        <v>125</v>
      </c>
      <c r="D427" s="36" t="s">
        <v>543</v>
      </c>
      <c r="E427" s="38" t="s">
        <v>206</v>
      </c>
      <c r="F427" s="39" t="s">
        <v>61</v>
      </c>
      <c r="G427" s="39">
        <v>4</v>
      </c>
      <c r="H427" s="39">
        <v>2</v>
      </c>
      <c r="I427" s="38">
        <v>1782</v>
      </c>
      <c r="J427" s="38">
        <v>1643.1</v>
      </c>
      <c r="K427" s="38">
        <v>138.9</v>
      </c>
      <c r="L427" s="40">
        <v>60</v>
      </c>
      <c r="M427" s="41" t="e">
        <f t="shared" si="152"/>
        <v>#REF!</v>
      </c>
      <c r="N427" s="41"/>
      <c r="O427" s="41">
        <v>996028.36</v>
      </c>
      <c r="P427" s="41">
        <v>0</v>
      </c>
      <c r="Q427" s="41">
        <f t="shared" si="164"/>
        <v>226301.22899999999</v>
      </c>
      <c r="R427" s="41" t="e">
        <f>IF(Y427&gt;0, Y427, 0)</f>
        <v>#REF!</v>
      </c>
      <c r="S427" s="41" t="e">
        <f>IF(Y427&gt;0, AY427-O427-P427-Q427-R427, 0)</f>
        <v>#REF!</v>
      </c>
      <c r="T427" s="38">
        <v>13393.85</v>
      </c>
      <c r="U427" s="38">
        <v>15478.54</v>
      </c>
      <c r="V427" s="39">
        <v>2026</v>
      </c>
      <c r="W427" s="43">
        <v>0</v>
      </c>
      <c r="X427" s="43">
        <f t="shared" si="165"/>
        <v>226301.22899999999</v>
      </c>
      <c r="Y427" s="43" t="e">
        <f>+(J427*11.55+K427*23.1)*12*30+[1]Лист1!$BC$304</f>
        <v>#REF!</v>
      </c>
      <c r="Z427" s="43"/>
      <c r="AA427" s="43">
        <f t="shared" si="153"/>
        <v>27582758.269545119</v>
      </c>
      <c r="AB427" s="43">
        <v>5059790.7</v>
      </c>
      <c r="AC427" s="43">
        <v>2046163.01</v>
      </c>
      <c r="AD427" s="43">
        <v>2162938.5</v>
      </c>
      <c r="AE427" s="43">
        <v>1649246.56</v>
      </c>
      <c r="AF427" s="43">
        <v>721563.11</v>
      </c>
      <c r="AG427" s="43">
        <v>0</v>
      </c>
      <c r="AH427" s="43">
        <v>0</v>
      </c>
      <c r="AI427" s="43">
        <v>0</v>
      </c>
      <c r="AJ427" s="43">
        <v>0</v>
      </c>
      <c r="AK427" s="43">
        <v>0</v>
      </c>
      <c r="AL427" s="43">
        <v>12228135.369999999</v>
      </c>
      <c r="AM427" s="43">
        <v>0</v>
      </c>
      <c r="AN427" s="43">
        <v>2917152.1764000002</v>
      </c>
      <c r="AO427" s="43">
        <v>275827.58279999997</v>
      </c>
      <c r="AP427" s="43">
        <v>521941.26034511998</v>
      </c>
      <c r="AQ427" s="5">
        <f t="shared" si="154"/>
        <v>6</v>
      </c>
      <c r="AS427" s="36">
        <f t="shared" si="166"/>
        <v>4</v>
      </c>
      <c r="AT427" s="36">
        <f t="shared" si="167"/>
        <v>4</v>
      </c>
      <c r="AU427" s="37" t="s">
        <v>125</v>
      </c>
      <c r="AV427" s="36" t="s">
        <v>543</v>
      </c>
      <c r="AW427" s="36"/>
      <c r="AX427" s="45" t="e">
        <f t="shared" si="155"/>
        <v>#REF!</v>
      </c>
      <c r="AY427" s="46">
        <v>27582758.27</v>
      </c>
      <c r="AZ427" s="46">
        <v>5059790.7</v>
      </c>
      <c r="BA427" s="46">
        <v>2046163.01</v>
      </c>
      <c r="BB427" s="46">
        <v>2162938.5</v>
      </c>
      <c r="BC427" s="46">
        <v>1649246.56</v>
      </c>
      <c r="BD427" s="46">
        <v>721563.11</v>
      </c>
      <c r="BE427" s="45"/>
      <c r="BF427" s="45">
        <v>0</v>
      </c>
      <c r="BG427" s="46"/>
      <c r="BH427" s="46"/>
      <c r="BI427" s="46"/>
      <c r="BJ427" s="46">
        <v>12228135.369999999</v>
      </c>
      <c r="BK427" s="46"/>
      <c r="BL427" s="46">
        <v>2917152.18</v>
      </c>
      <c r="BM427" s="46">
        <v>275827.58</v>
      </c>
      <c r="BN427" s="46">
        <v>521941.26</v>
      </c>
      <c r="BP427" s="48">
        <f>+AY427-'Приложение 2'!E428</f>
        <v>0</v>
      </c>
    </row>
    <row r="428" spans="1:73" ht="12.75" customHeight="1" x14ac:dyDescent="0.2">
      <c r="A428" s="36">
        <f t="shared" si="156"/>
        <v>415</v>
      </c>
      <c r="B428" s="36">
        <f t="shared" si="157"/>
        <v>229</v>
      </c>
      <c r="C428" s="37" t="s">
        <v>125</v>
      </c>
      <c r="D428" s="36" t="s">
        <v>544</v>
      </c>
      <c r="E428" s="38" t="s">
        <v>147</v>
      </c>
      <c r="F428" s="39" t="s">
        <v>61</v>
      </c>
      <c r="G428" s="39">
        <v>4</v>
      </c>
      <c r="H428" s="39">
        <v>4</v>
      </c>
      <c r="I428" s="38">
        <v>2718.2</v>
      </c>
      <c r="J428" s="38">
        <v>2718.2</v>
      </c>
      <c r="K428" s="38">
        <v>0</v>
      </c>
      <c r="L428" s="40">
        <v>128</v>
      </c>
      <c r="M428" s="41" t="e">
        <f t="shared" si="152"/>
        <v>#REF!</v>
      </c>
      <c r="N428" s="41"/>
      <c r="O428" s="41">
        <v>2560273.33</v>
      </c>
      <c r="P428" s="41">
        <v>0</v>
      </c>
      <c r="Q428" s="41">
        <f t="shared" si="164"/>
        <v>320231.14199999999</v>
      </c>
      <c r="R428" s="41" t="e">
        <f>IF(Y428&gt;0, Y428, 0)</f>
        <v>#REF!</v>
      </c>
      <c r="S428" s="41" t="e">
        <f>IF(Y428&gt;0, AY428-O428-P428-Q428-R428, 0)</f>
        <v>#REF!</v>
      </c>
      <c r="T428" s="38">
        <v>6862.03</v>
      </c>
      <c r="U428" s="38">
        <v>7878.75</v>
      </c>
      <c r="V428" s="39">
        <v>2026</v>
      </c>
      <c r="W428" s="43">
        <v>0</v>
      </c>
      <c r="X428" s="43">
        <f t="shared" si="165"/>
        <v>320231.14199999999</v>
      </c>
      <c r="Y428" s="43" t="e">
        <f>+(J428*11.55+K428*23.1)*12*30+[2]Лист1!$BC$143</f>
        <v>#REF!</v>
      </c>
      <c r="Z428" s="43"/>
      <c r="AA428" s="43">
        <f t="shared" si="153"/>
        <v>21416018.251089502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  <c r="AK428" s="43">
        <v>0</v>
      </c>
      <c r="AL428" s="43">
        <v>18652366.760000002</v>
      </c>
      <c r="AM428" s="43">
        <v>0</v>
      </c>
      <c r="AN428" s="43">
        <v>2141601.8250000002</v>
      </c>
      <c r="AO428" s="43">
        <v>214160.1825</v>
      </c>
      <c r="AP428" s="43">
        <v>407889.48358950001</v>
      </c>
      <c r="AQ428" s="5">
        <f t="shared" si="154"/>
        <v>1</v>
      </c>
      <c r="AS428" s="36">
        <f t="shared" si="166"/>
        <v>5</v>
      </c>
      <c r="AT428" s="36">
        <f t="shared" si="167"/>
        <v>5</v>
      </c>
      <c r="AU428" s="37" t="s">
        <v>125</v>
      </c>
      <c r="AV428" s="36" t="s">
        <v>544</v>
      </c>
      <c r="AW428" s="36"/>
      <c r="AX428" s="45" t="e">
        <f t="shared" si="155"/>
        <v>#REF!</v>
      </c>
      <c r="AY428" s="46">
        <v>21416018.25</v>
      </c>
      <c r="AZ428" s="46"/>
      <c r="BA428" s="46"/>
      <c r="BB428" s="46"/>
      <c r="BC428" s="46"/>
      <c r="BD428" s="46"/>
      <c r="BE428" s="45"/>
      <c r="BF428" s="45">
        <v>0</v>
      </c>
      <c r="BG428" s="46"/>
      <c r="BH428" s="46"/>
      <c r="BI428" s="46"/>
      <c r="BJ428" s="46">
        <v>18652366.760000002</v>
      </c>
      <c r="BK428" s="46"/>
      <c r="BL428" s="46">
        <v>2141601.83</v>
      </c>
      <c r="BM428" s="46">
        <v>214160.18</v>
      </c>
      <c r="BN428" s="46">
        <v>407889.48</v>
      </c>
      <c r="BP428" s="48">
        <f>+AY428-'Приложение 2'!E429</f>
        <v>0</v>
      </c>
    </row>
    <row r="429" spans="1:73" ht="12.75" customHeight="1" x14ac:dyDescent="0.2">
      <c r="A429" s="36">
        <f t="shared" si="156"/>
        <v>416</v>
      </c>
      <c r="B429" s="36">
        <f t="shared" si="157"/>
        <v>230</v>
      </c>
      <c r="C429" s="37" t="s">
        <v>125</v>
      </c>
      <c r="D429" s="36" t="s">
        <v>545</v>
      </c>
      <c r="E429" s="38" t="s">
        <v>178</v>
      </c>
      <c r="F429" s="39" t="s">
        <v>61</v>
      </c>
      <c r="G429" s="39">
        <v>4</v>
      </c>
      <c r="H429" s="39">
        <v>4</v>
      </c>
      <c r="I429" s="38">
        <v>3488.5</v>
      </c>
      <c r="J429" s="38">
        <v>3488.5</v>
      </c>
      <c r="K429" s="38">
        <v>0</v>
      </c>
      <c r="L429" s="40">
        <v>131</v>
      </c>
      <c r="M429" s="41">
        <f t="shared" si="152"/>
        <v>36063450.210000001</v>
      </c>
      <c r="N429" s="41"/>
      <c r="O429" s="41">
        <v>2732353.7</v>
      </c>
      <c r="P429" s="41">
        <v>0</v>
      </c>
      <c r="Q429" s="41">
        <f t="shared" si="164"/>
        <v>410980.185</v>
      </c>
      <c r="R429" s="41">
        <v>9012289.5824999996</v>
      </c>
      <c r="S429" s="41">
        <v>23907826.7425</v>
      </c>
      <c r="T429" s="38">
        <v>9033.8799999999992</v>
      </c>
      <c r="U429" s="38">
        <v>10337.81</v>
      </c>
      <c r="V429" s="39">
        <v>2026</v>
      </c>
      <c r="W429" s="43">
        <v>0</v>
      </c>
      <c r="X429" s="43">
        <f t="shared" si="165"/>
        <v>410980.185</v>
      </c>
      <c r="Y429" s="43" t="e">
        <f>+(J429*11.55+K429*23.1)*12*30+[1]Лист1!$BC$305</f>
        <v>#REF!</v>
      </c>
      <c r="Z429" s="43"/>
      <c r="AA429" s="43">
        <f t="shared" si="153"/>
        <v>36063450.212012619</v>
      </c>
      <c r="AB429" s="43">
        <v>9905207.5500000007</v>
      </c>
      <c r="AC429" s="43">
        <v>4005633.94</v>
      </c>
      <c r="AD429" s="43">
        <v>4234237.3600000003</v>
      </c>
      <c r="AE429" s="43">
        <v>3228617.64</v>
      </c>
      <c r="AF429" s="43">
        <v>0</v>
      </c>
      <c r="AG429" s="43">
        <v>0</v>
      </c>
      <c r="AH429" s="43">
        <v>0</v>
      </c>
      <c r="AI429" s="43">
        <v>0</v>
      </c>
      <c r="AJ429" s="43">
        <v>0</v>
      </c>
      <c r="AK429" s="43">
        <v>0</v>
      </c>
      <c r="AL429" s="43">
        <v>0</v>
      </c>
      <c r="AM429" s="43">
        <v>10140980.4</v>
      </c>
      <c r="AN429" s="43">
        <v>3498976.6647000001</v>
      </c>
      <c r="AO429" s="43">
        <v>360634.50199999998</v>
      </c>
      <c r="AP429" s="43">
        <v>689162.15531261999</v>
      </c>
      <c r="AQ429" s="5">
        <f t="shared" si="154"/>
        <v>5</v>
      </c>
      <c r="AS429" s="36">
        <f t="shared" si="166"/>
        <v>6</v>
      </c>
      <c r="AT429" s="36">
        <f t="shared" si="167"/>
        <v>6</v>
      </c>
      <c r="AU429" s="37" t="s">
        <v>125</v>
      </c>
      <c r="AV429" s="36" t="s">
        <v>545</v>
      </c>
      <c r="AW429" s="36"/>
      <c r="AX429" s="45">
        <f t="shared" si="155"/>
        <v>0</v>
      </c>
      <c r="AY429" s="46">
        <v>36063450.210000001</v>
      </c>
      <c r="AZ429" s="46">
        <v>9905207.5500000007</v>
      </c>
      <c r="BA429" s="46">
        <v>4005633.94</v>
      </c>
      <c r="BB429" s="46">
        <v>4234237.3600000003</v>
      </c>
      <c r="BC429" s="46">
        <v>3228617.64</v>
      </c>
      <c r="BD429" s="46"/>
      <c r="BE429" s="45"/>
      <c r="BF429" s="45">
        <v>0</v>
      </c>
      <c r="BG429" s="46"/>
      <c r="BH429" s="46"/>
      <c r="BI429" s="46"/>
      <c r="BJ429" s="46"/>
      <c r="BK429" s="46">
        <v>10140980.4</v>
      </c>
      <c r="BL429" s="46">
        <v>3498976.66</v>
      </c>
      <c r="BM429" s="46">
        <v>360634.5</v>
      </c>
      <c r="BN429" s="46">
        <v>689162.16</v>
      </c>
      <c r="BP429" s="48">
        <f>+AY429-'Приложение 2'!E430</f>
        <v>0</v>
      </c>
      <c r="BR429" s="74"/>
      <c r="BT429" s="75"/>
      <c r="BU429" s="75"/>
    </row>
    <row r="430" spans="1:73" ht="12.75" customHeight="1" x14ac:dyDescent="0.2">
      <c r="A430" s="36">
        <f t="shared" si="156"/>
        <v>417</v>
      </c>
      <c r="B430" s="36">
        <f t="shared" si="157"/>
        <v>231</v>
      </c>
      <c r="C430" s="37" t="s">
        <v>125</v>
      </c>
      <c r="D430" s="36" t="s">
        <v>546</v>
      </c>
      <c r="E430" s="38" t="s">
        <v>132</v>
      </c>
      <c r="F430" s="39" t="s">
        <v>61</v>
      </c>
      <c r="G430" s="39">
        <v>9</v>
      </c>
      <c r="H430" s="39">
        <v>2</v>
      </c>
      <c r="I430" s="38">
        <v>4701.1000000000004</v>
      </c>
      <c r="J430" s="38">
        <v>4701.1000000000004</v>
      </c>
      <c r="K430" s="38">
        <v>0</v>
      </c>
      <c r="L430" s="40">
        <v>193</v>
      </c>
      <c r="M430" s="41">
        <f t="shared" si="152"/>
        <v>7182720</v>
      </c>
      <c r="N430" s="41"/>
      <c r="O430" s="41">
        <v>813003.35</v>
      </c>
      <c r="P430" s="41">
        <v>0</v>
      </c>
      <c r="Q430" s="41">
        <f t="shared" si="164"/>
        <v>736051.22700000007</v>
      </c>
      <c r="R430" s="41">
        <f>IF(Y430&gt;0, Y430, 0)</f>
        <v>0</v>
      </c>
      <c r="S430" s="41">
        <f>+AY430-O430-P430-Q430</f>
        <v>5633665.4230000004</v>
      </c>
      <c r="T430" s="38">
        <v>1707.03</v>
      </c>
      <c r="U430" s="38">
        <v>1817.04</v>
      </c>
      <c r="V430" s="39">
        <v>2026</v>
      </c>
      <c r="W430" s="43"/>
      <c r="X430" s="43">
        <f>+(J430*15.35+K430*26.02)*12*0.85</f>
        <v>736051.22700000007</v>
      </c>
      <c r="Y430" s="43"/>
      <c r="Z430" s="43"/>
      <c r="AA430" s="43">
        <f t="shared" si="153"/>
        <v>8542100.0023999996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8024927.0999999996</v>
      </c>
      <c r="AJ430" s="43">
        <v>0</v>
      </c>
      <c r="AK430" s="43">
        <v>0</v>
      </c>
      <c r="AL430" s="43">
        <v>0</v>
      </c>
      <c r="AM430" s="43">
        <v>0</v>
      </c>
      <c r="AN430" s="43">
        <v>256263</v>
      </c>
      <c r="AO430" s="43">
        <v>85421</v>
      </c>
      <c r="AP430" s="43">
        <v>175488.90239999999</v>
      </c>
      <c r="AQ430" s="5">
        <f t="shared" si="154"/>
        <v>1</v>
      </c>
      <c r="AS430" s="36">
        <f t="shared" si="166"/>
        <v>7</v>
      </c>
      <c r="AT430" s="36">
        <f t="shared" si="167"/>
        <v>7</v>
      </c>
      <c r="AU430" s="37" t="s">
        <v>125</v>
      </c>
      <c r="AV430" s="36" t="s">
        <v>546</v>
      </c>
      <c r="AW430" s="36"/>
      <c r="AX430" s="45">
        <f t="shared" si="155"/>
        <v>0</v>
      </c>
      <c r="AY430" s="46">
        <v>7182720</v>
      </c>
      <c r="AZ430" s="46"/>
      <c r="BA430" s="46"/>
      <c r="BB430" s="46"/>
      <c r="BC430" s="46"/>
      <c r="BD430" s="46"/>
      <c r="BE430" s="45"/>
      <c r="BF430" s="45">
        <v>0</v>
      </c>
      <c r="BG430" s="46">
        <v>6747849.40032</v>
      </c>
      <c r="BH430" s="46"/>
      <c r="BI430" s="46"/>
      <c r="BJ430" s="46"/>
      <c r="BK430" s="46"/>
      <c r="BL430" s="46">
        <v>215481.60000000001</v>
      </c>
      <c r="BM430" s="46">
        <v>71827.199999999997</v>
      </c>
      <c r="BN430" s="46">
        <v>147561.79968</v>
      </c>
      <c r="BP430" s="48">
        <f>+AY430-'Приложение 2'!E431</f>
        <v>0</v>
      </c>
    </row>
    <row r="431" spans="1:73" ht="12.75" customHeight="1" x14ac:dyDescent="0.2">
      <c r="A431" s="36">
        <f t="shared" si="156"/>
        <v>418</v>
      </c>
      <c r="B431" s="36">
        <f t="shared" si="157"/>
        <v>232</v>
      </c>
      <c r="C431" s="37" t="s">
        <v>125</v>
      </c>
      <c r="D431" s="36" t="s">
        <v>547</v>
      </c>
      <c r="E431" s="38" t="s">
        <v>69</v>
      </c>
      <c r="F431" s="39" t="s">
        <v>61</v>
      </c>
      <c r="G431" s="39">
        <v>4</v>
      </c>
      <c r="H431" s="39">
        <v>4</v>
      </c>
      <c r="I431" s="38">
        <v>2906.5</v>
      </c>
      <c r="J431" s="38">
        <v>2004.3</v>
      </c>
      <c r="K431" s="38">
        <v>902.2</v>
      </c>
      <c r="L431" s="40">
        <v>104</v>
      </c>
      <c r="M431" s="41">
        <f t="shared" si="152"/>
        <v>2046134</v>
      </c>
      <c r="N431" s="41"/>
      <c r="O431" s="41">
        <v>643576.43999999994</v>
      </c>
      <c r="P431" s="41">
        <v>0</v>
      </c>
      <c r="Q431" s="41">
        <f t="shared" si="164"/>
        <v>448702.94700000004</v>
      </c>
      <c r="R431" s="41">
        <f>+AY431-O431-P431-Q431</f>
        <v>953854.61300000001</v>
      </c>
      <c r="S431" s="41">
        <v>0</v>
      </c>
      <c r="T431" s="38">
        <v>8935.77</v>
      </c>
      <c r="U431" s="38">
        <v>10296.82</v>
      </c>
      <c r="V431" s="39">
        <v>2026</v>
      </c>
      <c r="W431" s="50">
        <v>0</v>
      </c>
      <c r="X431" s="43">
        <f t="shared" ref="X431:X436" si="168">+(J431*11.55+K431*23.1)*12*0.85</f>
        <v>448702.94700000004</v>
      </c>
      <c r="Y431" s="50" t="e">
        <f>+(J431*11.55+K431*23.1)*12*30+[4]Лист1!$BC$240</f>
        <v>#REF!</v>
      </c>
      <c r="Z431" s="33"/>
      <c r="AA431" s="43">
        <f t="shared" si="153"/>
        <v>29927707.332389537</v>
      </c>
      <c r="AB431" s="43">
        <v>0</v>
      </c>
      <c r="AC431" s="43">
        <v>3337358.47</v>
      </c>
      <c r="AD431" s="43">
        <v>0</v>
      </c>
      <c r="AE431" s="43">
        <v>2689974.82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19944486.789999999</v>
      </c>
      <c r="AM431" s="43">
        <v>0</v>
      </c>
      <c r="AN431" s="43">
        <v>3088659.0754999998</v>
      </c>
      <c r="AO431" s="43">
        <v>299277.07339999999</v>
      </c>
      <c r="AP431" s="43">
        <v>567951.10348954005</v>
      </c>
      <c r="AQ431" s="5">
        <f t="shared" si="154"/>
        <v>3</v>
      </c>
      <c r="AS431" s="36">
        <f t="shared" si="166"/>
        <v>8</v>
      </c>
      <c r="AT431" s="36">
        <f t="shared" si="167"/>
        <v>8</v>
      </c>
      <c r="AU431" s="37" t="s">
        <v>125</v>
      </c>
      <c r="AV431" s="36" t="s">
        <v>547</v>
      </c>
      <c r="AW431" s="36"/>
      <c r="AX431" s="45">
        <f t="shared" si="155"/>
        <v>0</v>
      </c>
      <c r="AY431" s="46">
        <v>2046134</v>
      </c>
      <c r="AZ431" s="46"/>
      <c r="BA431" s="46"/>
      <c r="BB431" s="46"/>
      <c r="BC431" s="46"/>
      <c r="BD431" s="46">
        <v>1381619.25</v>
      </c>
      <c r="BE431" s="45"/>
      <c r="BF431" s="45">
        <v>0</v>
      </c>
      <c r="BG431" s="46"/>
      <c r="BH431" s="46"/>
      <c r="BI431" s="46"/>
      <c r="BJ431" s="46"/>
      <c r="BK431" s="46"/>
      <c r="BL431" s="46">
        <v>613840.19999999995</v>
      </c>
      <c r="BM431" s="46">
        <v>20461.34</v>
      </c>
      <c r="BN431" s="46">
        <v>30213.21</v>
      </c>
      <c r="BP431" s="48">
        <f>+AY431-'Приложение 2'!E432</f>
        <v>0</v>
      </c>
    </row>
    <row r="432" spans="1:73" ht="12.75" customHeight="1" x14ac:dyDescent="0.2">
      <c r="A432" s="36">
        <f t="shared" si="156"/>
        <v>419</v>
      </c>
      <c r="B432" s="36">
        <f t="shared" si="157"/>
        <v>233</v>
      </c>
      <c r="C432" s="37" t="s">
        <v>125</v>
      </c>
      <c r="D432" s="36" t="s">
        <v>548</v>
      </c>
      <c r="E432" s="38" t="s">
        <v>216</v>
      </c>
      <c r="F432" s="39" t="s">
        <v>61</v>
      </c>
      <c r="G432" s="39">
        <v>4</v>
      </c>
      <c r="H432" s="39">
        <v>2</v>
      </c>
      <c r="I432" s="38">
        <v>1250.0999999999999</v>
      </c>
      <c r="J432" s="38">
        <v>1250.0999999999999</v>
      </c>
      <c r="K432" s="38">
        <v>0</v>
      </c>
      <c r="L432" s="40">
        <v>47</v>
      </c>
      <c r="M432" s="41" t="e">
        <f t="shared" si="152"/>
        <v>#REF!</v>
      </c>
      <c r="N432" s="41"/>
      <c r="O432" s="41">
        <v>1866839.35</v>
      </c>
      <c r="P432" s="41">
        <v>0</v>
      </c>
      <c r="Q432" s="41">
        <f t="shared" si="164"/>
        <v>147274.28100000002</v>
      </c>
      <c r="R432" s="41" t="e">
        <f>IF(Y432&gt;0, Y432, 0)</f>
        <v>#REF!</v>
      </c>
      <c r="S432" s="41" t="e">
        <f>IF(Y432&gt;0, AY432-O432-P432-Q432-R432, 0)</f>
        <v>#REF!</v>
      </c>
      <c r="T432" s="38">
        <v>17099.099999999999</v>
      </c>
      <c r="U432" s="38">
        <v>19603.46</v>
      </c>
      <c r="V432" s="39">
        <v>2026</v>
      </c>
      <c r="W432" s="43">
        <v>0</v>
      </c>
      <c r="X432" s="43">
        <f t="shared" si="168"/>
        <v>147274.28100000002</v>
      </c>
      <c r="Y432" s="43" t="e">
        <f>+(J432*11.55+K432*23.1)*12*30+[1]Лист1!$BC$308</f>
        <v>#REF!</v>
      </c>
      <c r="Z432" s="43"/>
      <c r="AA432" s="43">
        <f t="shared" si="153"/>
        <v>24506285.343375541</v>
      </c>
      <c r="AB432" s="43">
        <v>0</v>
      </c>
      <c r="AC432" s="43">
        <v>0</v>
      </c>
      <c r="AD432" s="43">
        <v>1517334.13</v>
      </c>
      <c r="AE432" s="43">
        <v>1156971.45</v>
      </c>
      <c r="AF432" s="43">
        <v>0</v>
      </c>
      <c r="AG432" s="43">
        <v>0</v>
      </c>
      <c r="AH432" s="43">
        <v>0</v>
      </c>
      <c r="AI432" s="43">
        <v>0</v>
      </c>
      <c r="AJ432" s="43">
        <v>6489051.7599999998</v>
      </c>
      <c r="AK432" s="43">
        <v>0</v>
      </c>
      <c r="AL432" s="43">
        <v>8578222.2400000002</v>
      </c>
      <c r="AM432" s="43">
        <v>3634008.77</v>
      </c>
      <c r="AN432" s="43">
        <v>2418193.3154000002</v>
      </c>
      <c r="AO432" s="43">
        <v>245062.8535</v>
      </c>
      <c r="AP432" s="43">
        <v>467440.82447554002</v>
      </c>
      <c r="AQ432" s="5">
        <f t="shared" si="154"/>
        <v>5</v>
      </c>
      <c r="AS432" s="36">
        <f t="shared" si="166"/>
        <v>9</v>
      </c>
      <c r="AT432" s="36">
        <f t="shared" si="167"/>
        <v>9</v>
      </c>
      <c r="AU432" s="37" t="s">
        <v>125</v>
      </c>
      <c r="AV432" s="36" t="s">
        <v>548</v>
      </c>
      <c r="AW432" s="36"/>
      <c r="AX432" s="45" t="e">
        <f t="shared" si="155"/>
        <v>#REF!</v>
      </c>
      <c r="AY432" s="46">
        <v>24506285.34</v>
      </c>
      <c r="AZ432" s="46"/>
      <c r="BA432" s="46"/>
      <c r="BB432" s="46">
        <v>1517334.13</v>
      </c>
      <c r="BC432" s="46">
        <v>1156971.45</v>
      </c>
      <c r="BD432" s="46"/>
      <c r="BE432" s="45"/>
      <c r="BF432" s="45">
        <v>0</v>
      </c>
      <c r="BG432" s="46"/>
      <c r="BH432" s="46">
        <v>6489051.7599999998</v>
      </c>
      <c r="BI432" s="46"/>
      <c r="BJ432" s="46">
        <v>8578222.2400000002</v>
      </c>
      <c r="BK432" s="46">
        <v>3634008.77</v>
      </c>
      <c r="BL432" s="46">
        <v>2418193.3199999998</v>
      </c>
      <c r="BM432" s="46">
        <v>245062.85</v>
      </c>
      <c r="BN432" s="46">
        <v>467440.82</v>
      </c>
      <c r="BP432" s="48">
        <f>+AY432-'Приложение 2'!E433</f>
        <v>0</v>
      </c>
    </row>
    <row r="433" spans="1:73" ht="12.75" customHeight="1" x14ac:dyDescent="0.2">
      <c r="A433" s="36">
        <f t="shared" si="156"/>
        <v>420</v>
      </c>
      <c r="B433" s="36">
        <f t="shared" si="157"/>
        <v>234</v>
      </c>
      <c r="C433" s="37" t="s">
        <v>125</v>
      </c>
      <c r="D433" s="36" t="s">
        <v>549</v>
      </c>
      <c r="E433" s="38" t="s">
        <v>216</v>
      </c>
      <c r="F433" s="39" t="s">
        <v>61</v>
      </c>
      <c r="G433" s="39">
        <v>4</v>
      </c>
      <c r="H433" s="39">
        <v>4</v>
      </c>
      <c r="I433" s="38">
        <v>2457.1999999999998</v>
      </c>
      <c r="J433" s="38">
        <v>2457.1999999999998</v>
      </c>
      <c r="K433" s="38">
        <v>0</v>
      </c>
      <c r="L433" s="40">
        <v>113</v>
      </c>
      <c r="M433" s="41">
        <f t="shared" si="152"/>
        <v>29034545.48</v>
      </c>
      <c r="N433" s="41"/>
      <c r="O433" s="41">
        <v>2155328.13</v>
      </c>
      <c r="P433" s="41">
        <v>0</v>
      </c>
      <c r="Q433" s="41">
        <f t="shared" si="164"/>
        <v>1280438.2220000001</v>
      </c>
      <c r="R433" s="41">
        <v>7049755.9440000001</v>
      </c>
      <c r="S433" s="41">
        <v>18549023.184</v>
      </c>
      <c r="T433" s="38">
        <v>10173.92</v>
      </c>
      <c r="U433" s="38">
        <v>11816.11</v>
      </c>
      <c r="V433" s="39">
        <v>2026</v>
      </c>
      <c r="W433" s="43">
        <v>990955.49</v>
      </c>
      <c r="X433" s="43">
        <f t="shared" si="168"/>
        <v>289482.73199999996</v>
      </c>
      <c r="Y433" s="43">
        <f>+(J433*11.55+K433*23.1)*12*30</f>
        <v>10217037.6</v>
      </c>
      <c r="Z433" s="43"/>
      <c r="AA433" s="43">
        <f t="shared" si="153"/>
        <v>29034545.492268942</v>
      </c>
      <c r="AB433" s="43">
        <v>0</v>
      </c>
      <c r="AC433" s="43">
        <v>0</v>
      </c>
      <c r="AD433" s="43">
        <v>0</v>
      </c>
      <c r="AE433" s="43">
        <v>0</v>
      </c>
      <c r="AF433" s="43">
        <v>994963.46</v>
      </c>
      <c r="AG433" s="43">
        <v>0</v>
      </c>
      <c r="AH433" s="43">
        <v>0</v>
      </c>
      <c r="AI433" s="43">
        <v>0</v>
      </c>
      <c r="AJ433" s="43">
        <v>0</v>
      </c>
      <c r="AK433" s="43">
        <v>0</v>
      </c>
      <c r="AL433" s="43">
        <v>16861377.23</v>
      </c>
      <c r="AM433" s="43">
        <v>7143017.6399999997</v>
      </c>
      <c r="AN433" s="43">
        <v>3198156.3730000001</v>
      </c>
      <c r="AO433" s="43">
        <v>290345.45490000001</v>
      </c>
      <c r="AP433" s="43">
        <v>546685.33436893998</v>
      </c>
      <c r="AQ433" s="5">
        <f t="shared" si="154"/>
        <v>3</v>
      </c>
      <c r="AS433" s="36">
        <f t="shared" si="166"/>
        <v>10</v>
      </c>
      <c r="AT433" s="36">
        <f t="shared" si="167"/>
        <v>10</v>
      </c>
      <c r="AU433" s="37" t="s">
        <v>125</v>
      </c>
      <c r="AV433" s="36" t="s">
        <v>549</v>
      </c>
      <c r="AW433" s="36"/>
      <c r="AX433" s="45">
        <f t="shared" si="155"/>
        <v>0</v>
      </c>
      <c r="AY433" s="46">
        <v>29034545.48</v>
      </c>
      <c r="AZ433" s="46"/>
      <c r="BA433" s="46"/>
      <c r="BB433" s="46"/>
      <c r="BC433" s="46"/>
      <c r="BD433" s="46">
        <v>994963.46</v>
      </c>
      <c r="BE433" s="45"/>
      <c r="BF433" s="45">
        <v>0</v>
      </c>
      <c r="BG433" s="46"/>
      <c r="BH433" s="46"/>
      <c r="BI433" s="46"/>
      <c r="BJ433" s="46">
        <v>16861377.23</v>
      </c>
      <c r="BK433" s="46">
        <v>7143017.6399999997</v>
      </c>
      <c r="BL433" s="46">
        <v>3198156.37</v>
      </c>
      <c r="BM433" s="46">
        <v>290345.45</v>
      </c>
      <c r="BN433" s="46">
        <v>546685.32999999996</v>
      </c>
      <c r="BP433" s="48">
        <f>+AY433-'Приложение 2'!E434</f>
        <v>0</v>
      </c>
      <c r="BR433" s="74"/>
      <c r="BT433" s="75"/>
      <c r="BU433" s="75"/>
    </row>
    <row r="434" spans="1:73" ht="12.75" customHeight="1" x14ac:dyDescent="0.2">
      <c r="A434" s="36">
        <f t="shared" si="156"/>
        <v>421</v>
      </c>
      <c r="B434" s="36">
        <f t="shared" si="157"/>
        <v>235</v>
      </c>
      <c r="C434" s="37" t="s">
        <v>125</v>
      </c>
      <c r="D434" s="36" t="s">
        <v>550</v>
      </c>
      <c r="E434" s="38" t="s">
        <v>147</v>
      </c>
      <c r="F434" s="39" t="s">
        <v>61</v>
      </c>
      <c r="G434" s="39">
        <v>2</v>
      </c>
      <c r="H434" s="39"/>
      <c r="I434" s="38">
        <v>357.85</v>
      </c>
      <c r="J434" s="38">
        <v>357.85</v>
      </c>
      <c r="K434" s="38">
        <v>0</v>
      </c>
      <c r="L434" s="40">
        <v>2</v>
      </c>
      <c r="M434" s="41" t="e">
        <f t="shared" si="152"/>
        <v>#REF!</v>
      </c>
      <c r="N434" s="41"/>
      <c r="O434" s="41">
        <v>1096260.75</v>
      </c>
      <c r="P434" s="41">
        <v>0</v>
      </c>
      <c r="Q434" s="41">
        <f t="shared" si="164"/>
        <v>42158.308500000006</v>
      </c>
      <c r="R434" s="41" t="e">
        <f>IF(Y434&gt;0, Y434, 0)</f>
        <v>#REF!</v>
      </c>
      <c r="S434" s="41" t="e">
        <f>IF(Y434&gt;0, AY434-O434-P434-Q434-R434, 0)</f>
        <v>#REF!</v>
      </c>
      <c r="T434" s="38">
        <v>35083.379999999997</v>
      </c>
      <c r="U434" s="38">
        <v>40090.699999999997</v>
      </c>
      <c r="V434" s="39">
        <v>2026</v>
      </c>
      <c r="W434" s="43">
        <v>0</v>
      </c>
      <c r="X434" s="43">
        <f t="shared" si="168"/>
        <v>42158.308500000006</v>
      </c>
      <c r="Y434" s="43" t="e">
        <f>+(J434*11.55+K434*23.1)*12*30+[1]Лист1!$BC$307</f>
        <v>#REF!</v>
      </c>
      <c r="Z434" s="43"/>
      <c r="AA434" s="43">
        <f t="shared" si="153"/>
        <v>14346457.003890401</v>
      </c>
      <c r="AB434" s="43">
        <v>1304549.18</v>
      </c>
      <c r="AC434" s="43">
        <v>793800.82</v>
      </c>
      <c r="AD434" s="43">
        <v>374042.47</v>
      </c>
      <c r="AE434" s="43">
        <v>318765.21999999997</v>
      </c>
      <c r="AF434" s="43">
        <v>0</v>
      </c>
      <c r="AG434" s="43">
        <v>0</v>
      </c>
      <c r="AH434" s="43">
        <v>0</v>
      </c>
      <c r="AI434" s="43">
        <v>0</v>
      </c>
      <c r="AJ434" s="43">
        <v>3773847.7</v>
      </c>
      <c r="AK434" s="43">
        <v>0</v>
      </c>
      <c r="AL434" s="43">
        <v>3085741.27</v>
      </c>
      <c r="AM434" s="43">
        <v>2903840.79</v>
      </c>
      <c r="AN434" s="43">
        <v>1373861.5841000001</v>
      </c>
      <c r="AO434" s="43">
        <v>143464.5699</v>
      </c>
      <c r="AP434" s="43">
        <v>274543.3998904</v>
      </c>
      <c r="AQ434" s="5">
        <f t="shared" si="154"/>
        <v>7</v>
      </c>
      <c r="AS434" s="36">
        <f t="shared" si="166"/>
        <v>11</v>
      </c>
      <c r="AT434" s="36">
        <f t="shared" si="167"/>
        <v>11</v>
      </c>
      <c r="AU434" s="37" t="s">
        <v>125</v>
      </c>
      <c r="AV434" s="36" t="s">
        <v>550</v>
      </c>
      <c r="AW434" s="36"/>
      <c r="AX434" s="45" t="e">
        <f t="shared" si="155"/>
        <v>#REF!</v>
      </c>
      <c r="AY434" s="46">
        <v>14346457</v>
      </c>
      <c r="AZ434" s="46">
        <v>1304549.18</v>
      </c>
      <c r="BA434" s="46">
        <v>793800.82</v>
      </c>
      <c r="BB434" s="46">
        <v>374042.47</v>
      </c>
      <c r="BC434" s="46">
        <v>318765.21999999997</v>
      </c>
      <c r="BD434" s="46"/>
      <c r="BE434" s="45"/>
      <c r="BF434" s="45">
        <v>0</v>
      </c>
      <c r="BG434" s="46"/>
      <c r="BH434" s="46">
        <v>3773847.7</v>
      </c>
      <c r="BI434" s="46"/>
      <c r="BJ434" s="46">
        <v>3085741.27</v>
      </c>
      <c r="BK434" s="46">
        <v>2903840.79</v>
      </c>
      <c r="BL434" s="46">
        <v>1373861.58</v>
      </c>
      <c r="BM434" s="46">
        <v>143464.57</v>
      </c>
      <c r="BN434" s="46">
        <v>274543.40000000002</v>
      </c>
      <c r="BP434" s="48">
        <f>+AY434-'Приложение 2'!E435</f>
        <v>0</v>
      </c>
    </row>
    <row r="435" spans="1:73" ht="12.75" customHeight="1" x14ac:dyDescent="0.2">
      <c r="A435" s="36">
        <f t="shared" si="156"/>
        <v>422</v>
      </c>
      <c r="B435" s="36">
        <f t="shared" si="157"/>
        <v>236</v>
      </c>
      <c r="C435" s="37" t="s">
        <v>125</v>
      </c>
      <c r="D435" s="36" t="s">
        <v>551</v>
      </c>
      <c r="E435" s="38" t="s">
        <v>304</v>
      </c>
      <c r="F435" s="39" t="s">
        <v>61</v>
      </c>
      <c r="G435" s="39">
        <v>4</v>
      </c>
      <c r="H435" s="39">
        <v>6</v>
      </c>
      <c r="I435" s="38">
        <v>2768.4</v>
      </c>
      <c r="J435" s="38">
        <v>2537.8000000000002</v>
      </c>
      <c r="K435" s="38">
        <v>230.6</v>
      </c>
      <c r="L435" s="40">
        <v>144</v>
      </c>
      <c r="M435" s="41" t="e">
        <f t="shared" si="152"/>
        <v>#REF!</v>
      </c>
      <c r="N435" s="41"/>
      <c r="O435" s="41">
        <v>1386797.6</v>
      </c>
      <c r="P435" s="41">
        <v>0</v>
      </c>
      <c r="Q435" s="41">
        <f t="shared" si="164"/>
        <v>353312.19</v>
      </c>
      <c r="R435" s="41" t="e">
        <f>IF(Y435&gt;0, Y435, 0)</f>
        <v>#REF!</v>
      </c>
      <c r="S435" s="41">
        <f>+AY435-O435-P435-Q435</f>
        <v>2964426.12</v>
      </c>
      <c r="T435" s="38">
        <v>1330.42</v>
      </c>
      <c r="U435" s="38">
        <v>1699.37</v>
      </c>
      <c r="V435" s="39">
        <v>2026</v>
      </c>
      <c r="W435" s="43">
        <v>0</v>
      </c>
      <c r="X435" s="43">
        <f t="shared" si="168"/>
        <v>353312.19</v>
      </c>
      <c r="Y435" s="43" t="e">
        <f>+(J435*11.55+K435*23.1)*12*30+[1]Лист1!$BC$309</f>
        <v>#REF!</v>
      </c>
      <c r="Z435" s="43"/>
      <c r="AA435" s="43">
        <f t="shared" si="153"/>
        <v>4704535.9094353002</v>
      </c>
      <c r="AB435" s="43">
        <v>0</v>
      </c>
      <c r="AC435" s="43">
        <v>0</v>
      </c>
      <c r="AD435" s="43">
        <v>0</v>
      </c>
      <c r="AE435" s="43">
        <v>2562162.84</v>
      </c>
      <c r="AF435" s="43">
        <v>1120973.81</v>
      </c>
      <c r="AG435" s="43">
        <v>0</v>
      </c>
      <c r="AH435" s="43">
        <v>0</v>
      </c>
      <c r="AI435" s="43">
        <v>0</v>
      </c>
      <c r="AJ435" s="43">
        <v>0</v>
      </c>
      <c r="AK435" s="43">
        <v>0</v>
      </c>
      <c r="AL435" s="43">
        <v>0</v>
      </c>
      <c r="AM435" s="43">
        <v>0</v>
      </c>
      <c r="AN435" s="43">
        <v>893811.16139999998</v>
      </c>
      <c r="AO435" s="43">
        <v>47045.359100000001</v>
      </c>
      <c r="AP435" s="43">
        <v>80542.738935300004</v>
      </c>
      <c r="AQ435" s="5">
        <f t="shared" si="154"/>
        <v>2</v>
      </c>
      <c r="AS435" s="36">
        <f t="shared" si="166"/>
        <v>12</v>
      </c>
      <c r="AT435" s="36">
        <f t="shared" si="167"/>
        <v>12</v>
      </c>
      <c r="AU435" s="37" t="s">
        <v>125</v>
      </c>
      <c r="AV435" s="36" t="s">
        <v>551</v>
      </c>
      <c r="AW435" s="36"/>
      <c r="AX435" s="45" t="e">
        <f t="shared" si="155"/>
        <v>#REF!</v>
      </c>
      <c r="AY435" s="46">
        <v>4704535.91</v>
      </c>
      <c r="AZ435" s="46"/>
      <c r="BA435" s="46"/>
      <c r="BB435" s="46"/>
      <c r="BC435" s="46">
        <v>2562162.84</v>
      </c>
      <c r="BD435" s="46">
        <v>1120973.81</v>
      </c>
      <c r="BE435" s="45"/>
      <c r="BF435" s="45">
        <v>0</v>
      </c>
      <c r="BG435" s="46"/>
      <c r="BH435" s="46"/>
      <c r="BI435" s="46"/>
      <c r="BJ435" s="46"/>
      <c r="BK435" s="46"/>
      <c r="BL435" s="46">
        <v>893811.16</v>
      </c>
      <c r="BM435" s="46">
        <v>47045.36</v>
      </c>
      <c r="BN435" s="46">
        <v>80542.740000000005</v>
      </c>
      <c r="BP435" s="48">
        <f>+AY435-'Приложение 2'!E436</f>
        <v>0</v>
      </c>
    </row>
    <row r="436" spans="1:73" ht="12.75" customHeight="1" x14ac:dyDescent="0.2">
      <c r="A436" s="36">
        <f t="shared" si="156"/>
        <v>423</v>
      </c>
      <c r="B436" s="36">
        <f t="shared" si="157"/>
        <v>237</v>
      </c>
      <c r="C436" s="37" t="s">
        <v>125</v>
      </c>
      <c r="D436" s="36" t="s">
        <v>552</v>
      </c>
      <c r="E436" s="38" t="s">
        <v>216</v>
      </c>
      <c r="F436" s="39" t="s">
        <v>61</v>
      </c>
      <c r="G436" s="39">
        <v>5</v>
      </c>
      <c r="H436" s="39">
        <v>5</v>
      </c>
      <c r="I436" s="38">
        <v>3177.3</v>
      </c>
      <c r="J436" s="38">
        <v>2512.5</v>
      </c>
      <c r="K436" s="38">
        <v>664.8</v>
      </c>
      <c r="L436" s="40">
        <v>128</v>
      </c>
      <c r="M436" s="41">
        <f t="shared" si="152"/>
        <v>72177643.829999998</v>
      </c>
      <c r="N436" s="41"/>
      <c r="O436" s="41">
        <v>8704847.9800000004</v>
      </c>
      <c r="P436" s="41">
        <v>0</v>
      </c>
      <c r="Q436" s="41">
        <f t="shared" si="164"/>
        <v>452637.80099999992</v>
      </c>
      <c r="R436" s="41">
        <v>8496778.7282999996</v>
      </c>
      <c r="S436" s="41">
        <v>54523379.320699997</v>
      </c>
      <c r="T436" s="38">
        <v>19872.96</v>
      </c>
      <c r="U436" s="38">
        <v>22716.66</v>
      </c>
      <c r="V436" s="39">
        <v>2026</v>
      </c>
      <c r="W436" s="43">
        <v>0</v>
      </c>
      <c r="X436" s="43">
        <f t="shared" si="168"/>
        <v>452637.80099999992</v>
      </c>
      <c r="Y436" s="43" t="e">
        <f>+(J436*11.55+K436*23.1)*12*30+[2]Лист1!$BC$150</f>
        <v>#REF!</v>
      </c>
      <c r="Z436" s="43"/>
      <c r="AA436" s="43">
        <f t="shared" si="153"/>
        <v>72177643.827342093</v>
      </c>
      <c r="AB436" s="43">
        <v>9021589.7799999993</v>
      </c>
      <c r="AC436" s="43">
        <v>3648301.76</v>
      </c>
      <c r="AD436" s="43">
        <v>0</v>
      </c>
      <c r="AE436" s="43">
        <v>2940601.07</v>
      </c>
      <c r="AF436" s="43">
        <v>0</v>
      </c>
      <c r="AG436" s="43">
        <v>0</v>
      </c>
      <c r="AH436" s="43">
        <v>0</v>
      </c>
      <c r="AI436" s="43">
        <v>0</v>
      </c>
      <c r="AJ436" s="43">
        <v>16492811.91</v>
      </c>
      <c r="AK436" s="43">
        <v>0</v>
      </c>
      <c r="AL436" s="43">
        <v>21802724.199999999</v>
      </c>
      <c r="AM436" s="43">
        <v>9236329.9399999995</v>
      </c>
      <c r="AN436" s="43">
        <v>6932713.2302999999</v>
      </c>
      <c r="AO436" s="43">
        <v>721776.43819999998</v>
      </c>
      <c r="AP436" s="43">
        <v>1380795.4988420999</v>
      </c>
      <c r="AQ436" s="5">
        <f t="shared" si="154"/>
        <v>6</v>
      </c>
      <c r="AS436" s="36">
        <f t="shared" si="166"/>
        <v>13</v>
      </c>
      <c r="AT436" s="36">
        <f t="shared" si="167"/>
        <v>13</v>
      </c>
      <c r="AU436" s="37" t="s">
        <v>125</v>
      </c>
      <c r="AV436" s="36" t="s">
        <v>552</v>
      </c>
      <c r="AW436" s="36"/>
      <c r="AX436" s="45">
        <f t="shared" si="155"/>
        <v>0</v>
      </c>
      <c r="AY436" s="46">
        <v>72177643.829999998</v>
      </c>
      <c r="AZ436" s="46">
        <v>9021589.7799999993</v>
      </c>
      <c r="BA436" s="46">
        <v>3648301.76</v>
      </c>
      <c r="BB436" s="46"/>
      <c r="BC436" s="46">
        <v>2940601.07</v>
      </c>
      <c r="BD436" s="46"/>
      <c r="BE436" s="45"/>
      <c r="BF436" s="45">
        <v>0</v>
      </c>
      <c r="BG436" s="46"/>
      <c r="BH436" s="46">
        <v>16492811.91</v>
      </c>
      <c r="BI436" s="46"/>
      <c r="BJ436" s="46">
        <v>21802724.199999999</v>
      </c>
      <c r="BK436" s="46">
        <v>9236329.9399999995</v>
      </c>
      <c r="BL436" s="46">
        <v>6932713.2300000004</v>
      </c>
      <c r="BM436" s="46">
        <v>721776.44</v>
      </c>
      <c r="BN436" s="46">
        <v>1380795.5</v>
      </c>
      <c r="BP436" s="48">
        <f>+AY436-'Приложение 2'!E437</f>
        <v>0</v>
      </c>
      <c r="BR436" s="74"/>
      <c r="BT436" s="75"/>
      <c r="BU436" s="75"/>
    </row>
    <row r="437" spans="1:73" ht="13.5" customHeight="1" x14ac:dyDescent="0.2">
      <c r="A437" s="36">
        <f t="shared" si="156"/>
        <v>424</v>
      </c>
      <c r="B437" s="36">
        <f t="shared" si="157"/>
        <v>238</v>
      </c>
      <c r="C437" s="37" t="s">
        <v>125</v>
      </c>
      <c r="D437" s="36" t="s">
        <v>553</v>
      </c>
      <c r="E437" s="38" t="s">
        <v>77</v>
      </c>
      <c r="F437" s="39" t="s">
        <v>381</v>
      </c>
      <c r="G437" s="39">
        <v>2</v>
      </c>
      <c r="H437" s="39">
        <v>3</v>
      </c>
      <c r="I437" s="38">
        <v>503.3</v>
      </c>
      <c r="J437" s="38">
        <v>503.3</v>
      </c>
      <c r="K437" s="38">
        <v>0</v>
      </c>
      <c r="L437" s="40">
        <v>37</v>
      </c>
      <c r="M437" s="41">
        <f t="shared" si="152"/>
        <v>10776443.210000001</v>
      </c>
      <c r="N437" s="41"/>
      <c r="O437" s="41">
        <v>3263139.63</v>
      </c>
      <c r="P437" s="41">
        <v>0</v>
      </c>
      <c r="Q437" s="41">
        <f t="shared" si="164"/>
        <v>320736.91860000003</v>
      </c>
      <c r="R437" s="41">
        <f>IF(Y437&gt;0, Y437, 0)</f>
        <v>495851.16000000009</v>
      </c>
      <c r="S437" s="41">
        <f>IF(Y437&gt;0, AY437-O437-P437-Q437-R437, 0)</f>
        <v>6696715.5014000004</v>
      </c>
      <c r="T437" s="38">
        <v>18692.03</v>
      </c>
      <c r="U437" s="38">
        <v>21411.57</v>
      </c>
      <c r="V437" s="39">
        <v>2026</v>
      </c>
      <c r="W437" s="43">
        <v>278589.57</v>
      </c>
      <c r="X437" s="43">
        <f>+(J437*8.21+K437*22.53)*12*0.85</f>
        <v>42147.348600000005</v>
      </c>
      <c r="Y437" s="43">
        <f>+(J437*8.21+K437*22.53)*12*10</f>
        <v>495851.16000000009</v>
      </c>
      <c r="Z437" s="43"/>
      <c r="AA437" s="43">
        <f t="shared" si="153"/>
        <v>10776443.210396461</v>
      </c>
      <c r="AB437" s="43">
        <v>1296445.94</v>
      </c>
      <c r="AC437" s="43">
        <v>463525.66</v>
      </c>
      <c r="AD437" s="43">
        <v>178759.6</v>
      </c>
      <c r="AE437" s="43">
        <v>692105.04</v>
      </c>
      <c r="AF437" s="43">
        <v>0</v>
      </c>
      <c r="AG437" s="43">
        <v>0</v>
      </c>
      <c r="AH437" s="43">
        <v>0</v>
      </c>
      <c r="AI437" s="43">
        <v>0</v>
      </c>
      <c r="AJ437" s="43">
        <v>1580409.07</v>
      </c>
      <c r="AK437" s="43">
        <v>0</v>
      </c>
      <c r="AL437" s="43">
        <v>2697038.73</v>
      </c>
      <c r="AM437" s="43">
        <v>2499412.5</v>
      </c>
      <c r="AN437" s="43">
        <v>1055254.9691000001</v>
      </c>
      <c r="AO437" s="43">
        <v>107764.432</v>
      </c>
      <c r="AP437" s="43">
        <v>205727.26929646</v>
      </c>
      <c r="AQ437" s="5">
        <f t="shared" si="154"/>
        <v>7</v>
      </c>
      <c r="AS437" s="36">
        <f t="shared" si="166"/>
        <v>14</v>
      </c>
      <c r="AT437" s="36">
        <f t="shared" si="167"/>
        <v>14</v>
      </c>
      <c r="AU437" s="37" t="s">
        <v>125</v>
      </c>
      <c r="AV437" s="36" t="s">
        <v>553</v>
      </c>
      <c r="AW437" s="36"/>
      <c r="AX437" s="45">
        <f t="shared" si="155"/>
        <v>0</v>
      </c>
      <c r="AY437" s="46">
        <v>10776443.210000001</v>
      </c>
      <c r="AZ437" s="46">
        <v>1296445.94</v>
      </c>
      <c r="BA437" s="46">
        <v>463525.66</v>
      </c>
      <c r="BB437" s="46">
        <v>178759.6</v>
      </c>
      <c r="BC437" s="46">
        <v>692105.04</v>
      </c>
      <c r="BD437" s="46"/>
      <c r="BE437" s="45"/>
      <c r="BF437" s="45">
        <v>0</v>
      </c>
      <c r="BG437" s="46"/>
      <c r="BH437" s="46">
        <v>1580409.07</v>
      </c>
      <c r="BI437" s="46"/>
      <c r="BJ437" s="46">
        <v>2697038.73</v>
      </c>
      <c r="BK437" s="46">
        <v>2499412.5</v>
      </c>
      <c r="BL437" s="46">
        <v>1055254.97</v>
      </c>
      <c r="BM437" s="46">
        <v>107764.43</v>
      </c>
      <c r="BN437" s="46">
        <v>205727.27</v>
      </c>
      <c r="BP437" s="48">
        <f>+AY437-'Приложение 2'!E438</f>
        <v>0</v>
      </c>
    </row>
    <row r="438" spans="1:73" ht="12.75" customHeight="1" x14ac:dyDescent="0.2">
      <c r="A438" s="36">
        <f t="shared" si="156"/>
        <v>425</v>
      </c>
      <c r="B438" s="36">
        <f t="shared" si="157"/>
        <v>239</v>
      </c>
      <c r="C438" s="37" t="s">
        <v>125</v>
      </c>
      <c r="D438" s="36" t="s">
        <v>554</v>
      </c>
      <c r="E438" s="38" t="s">
        <v>64</v>
      </c>
      <c r="F438" s="39" t="s">
        <v>61</v>
      </c>
      <c r="G438" s="39">
        <v>5</v>
      </c>
      <c r="H438" s="39">
        <v>4</v>
      </c>
      <c r="I438" s="38">
        <v>3048.2</v>
      </c>
      <c r="J438" s="38">
        <v>3048.2</v>
      </c>
      <c r="K438" s="38">
        <v>0</v>
      </c>
      <c r="L438" s="40">
        <v>127</v>
      </c>
      <c r="M438" s="41">
        <f t="shared" si="152"/>
        <v>47181685.609999999</v>
      </c>
      <c r="N438" s="41"/>
      <c r="O438" s="41">
        <v>1187933.79</v>
      </c>
      <c r="P438" s="41">
        <v>0</v>
      </c>
      <c r="Q438" s="41">
        <f t="shared" si="164"/>
        <v>2362384.412</v>
      </c>
      <c r="R438" s="41">
        <v>8745346.7640000004</v>
      </c>
      <c r="S438" s="41">
        <v>34886020.644000001</v>
      </c>
      <c r="T438" s="38">
        <v>13393.85</v>
      </c>
      <c r="U438" s="38">
        <v>15478.54</v>
      </c>
      <c r="V438" s="39">
        <v>2026</v>
      </c>
      <c r="W438" s="43">
        <v>2003275.97</v>
      </c>
      <c r="X438" s="43">
        <f t="shared" ref="X438:X465" si="169">+(J438*11.55+K438*23.1)*12*0.85</f>
        <v>359108.44199999998</v>
      </c>
      <c r="Y438" s="43">
        <f>+(J438*11.55+K438*23.1)*12*30</f>
        <v>12674415.600000001</v>
      </c>
      <c r="Z438" s="33"/>
      <c r="AA438" s="43">
        <f t="shared" si="153"/>
        <v>47181685.609659329</v>
      </c>
      <c r="AB438" s="43">
        <v>8655024.6999999993</v>
      </c>
      <c r="AC438" s="43">
        <v>3500064.02</v>
      </c>
      <c r="AD438" s="43">
        <v>3699814.33</v>
      </c>
      <c r="AE438" s="43">
        <v>2821118.61</v>
      </c>
      <c r="AF438" s="43">
        <v>1234269.74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20916836.27</v>
      </c>
      <c r="AM438" s="43">
        <v>0</v>
      </c>
      <c r="AN438" s="43">
        <v>4989934.49</v>
      </c>
      <c r="AO438" s="43">
        <v>471816.85619999998</v>
      </c>
      <c r="AP438" s="43">
        <v>892806.59345932002</v>
      </c>
      <c r="AQ438" s="5">
        <f t="shared" si="154"/>
        <v>6</v>
      </c>
      <c r="AS438" s="36">
        <f t="shared" si="166"/>
        <v>15</v>
      </c>
      <c r="AT438" s="36">
        <f t="shared" si="167"/>
        <v>15</v>
      </c>
      <c r="AU438" s="37" t="s">
        <v>125</v>
      </c>
      <c r="AV438" s="36" t="s">
        <v>554</v>
      </c>
      <c r="AW438" s="36"/>
      <c r="AX438" s="45">
        <f t="shared" si="155"/>
        <v>0</v>
      </c>
      <c r="AY438" s="46">
        <v>47181685.609999999</v>
      </c>
      <c r="AZ438" s="46">
        <v>8655024.6999999993</v>
      </c>
      <c r="BA438" s="46">
        <v>3500064.02</v>
      </c>
      <c r="BB438" s="46">
        <v>3699814.33</v>
      </c>
      <c r="BC438" s="46">
        <v>2821118.61</v>
      </c>
      <c r="BD438" s="46">
        <v>1234269.74</v>
      </c>
      <c r="BE438" s="45"/>
      <c r="BF438" s="45">
        <v>0</v>
      </c>
      <c r="BG438" s="46"/>
      <c r="BH438" s="46"/>
      <c r="BI438" s="46"/>
      <c r="BJ438" s="46">
        <v>20916836.27</v>
      </c>
      <c r="BK438" s="46"/>
      <c r="BL438" s="46">
        <v>4989934.49</v>
      </c>
      <c r="BM438" s="46">
        <v>471816.86</v>
      </c>
      <c r="BN438" s="46">
        <v>892806.59</v>
      </c>
      <c r="BP438" s="48">
        <f>+AY438-'Приложение 2'!E439</f>
        <v>0</v>
      </c>
      <c r="BR438" s="74"/>
      <c r="BT438" s="75"/>
      <c r="BU438" s="75"/>
    </row>
    <row r="439" spans="1:73" ht="12.75" customHeight="1" x14ac:dyDescent="0.2">
      <c r="A439" s="36">
        <f t="shared" si="156"/>
        <v>426</v>
      </c>
      <c r="B439" s="36">
        <f t="shared" si="157"/>
        <v>240</v>
      </c>
      <c r="C439" s="37" t="s">
        <v>125</v>
      </c>
      <c r="D439" s="36" t="s">
        <v>555</v>
      </c>
      <c r="E439" s="38" t="s">
        <v>129</v>
      </c>
      <c r="F439" s="39" t="s">
        <v>61</v>
      </c>
      <c r="G439" s="39">
        <v>4</v>
      </c>
      <c r="H439" s="39">
        <v>4</v>
      </c>
      <c r="I439" s="38">
        <v>3440.6</v>
      </c>
      <c r="J439" s="38">
        <v>3440.6</v>
      </c>
      <c r="K439" s="38">
        <v>0</v>
      </c>
      <c r="L439" s="40">
        <v>158</v>
      </c>
      <c r="M439" s="41" t="e">
        <f t="shared" si="152"/>
        <v>#REF!</v>
      </c>
      <c r="N439" s="41"/>
      <c r="O439" s="41">
        <v>2368897.63</v>
      </c>
      <c r="P439" s="41">
        <v>0</v>
      </c>
      <c r="Q439" s="41">
        <f t="shared" si="164"/>
        <v>405337.08600000001</v>
      </c>
      <c r="R439" s="41" t="e">
        <f>IF(Y439&gt;0, Y439, 0)</f>
        <v>#REF!</v>
      </c>
      <c r="S439" s="41" t="e">
        <f>IF(Y439&gt;0, AY439-O439-P439-Q439-R439, 0)</f>
        <v>#REF!</v>
      </c>
      <c r="T439" s="38">
        <v>16512.990000000002</v>
      </c>
      <c r="U439" s="38">
        <v>19028.189999999999</v>
      </c>
      <c r="V439" s="39">
        <v>2026</v>
      </c>
      <c r="W439" s="50">
        <v>0</v>
      </c>
      <c r="X439" s="43">
        <f t="shared" si="169"/>
        <v>405337.08600000001</v>
      </c>
      <c r="Y439" s="50" t="e">
        <f>+(J439*11.55+K439*23.1)*12*30+[1]Лист1!$BC$314</f>
        <v>#REF!</v>
      </c>
      <c r="Z439" s="33"/>
      <c r="AA439" s="43">
        <f t="shared" si="153"/>
        <v>65468390.504472286</v>
      </c>
      <c r="AB439" s="43">
        <v>0</v>
      </c>
      <c r="AC439" s="43">
        <v>3950633.25</v>
      </c>
      <c r="AD439" s="43">
        <v>0</v>
      </c>
      <c r="AE439" s="43">
        <v>0</v>
      </c>
      <c r="AF439" s="43">
        <v>1393159.4</v>
      </c>
      <c r="AG439" s="43">
        <v>0</v>
      </c>
      <c r="AH439" s="43">
        <v>0</v>
      </c>
      <c r="AI439" s="43">
        <v>0</v>
      </c>
      <c r="AJ439" s="43">
        <v>17859556.440000001</v>
      </c>
      <c r="AK439" s="43">
        <v>0</v>
      </c>
      <c r="AL439" s="43">
        <v>23609496.379999999</v>
      </c>
      <c r="AM439" s="43">
        <v>10001736.310000001</v>
      </c>
      <c r="AN439" s="43">
        <v>6756704.9846999999</v>
      </c>
      <c r="AO439" s="43">
        <v>654683.90509999997</v>
      </c>
      <c r="AP439" s="43">
        <v>1242419.8346722799</v>
      </c>
      <c r="AQ439" s="5">
        <f t="shared" si="154"/>
        <v>5</v>
      </c>
      <c r="AS439" s="36">
        <f t="shared" si="166"/>
        <v>16</v>
      </c>
      <c r="AT439" s="36">
        <f t="shared" si="167"/>
        <v>16</v>
      </c>
      <c r="AU439" s="37" t="s">
        <v>125</v>
      </c>
      <c r="AV439" s="36" t="s">
        <v>555</v>
      </c>
      <c r="AW439" s="36"/>
      <c r="AX439" s="45" t="e">
        <f t="shared" si="155"/>
        <v>#REF!</v>
      </c>
      <c r="AY439" s="46">
        <v>65468390.5</v>
      </c>
      <c r="AZ439" s="46"/>
      <c r="BA439" s="46">
        <v>3950633.25</v>
      </c>
      <c r="BB439" s="46"/>
      <c r="BC439" s="46"/>
      <c r="BD439" s="46">
        <v>1393159.4</v>
      </c>
      <c r="BE439" s="45"/>
      <c r="BF439" s="45">
        <v>0</v>
      </c>
      <c r="BG439" s="46"/>
      <c r="BH439" s="46">
        <v>17859556.440000001</v>
      </c>
      <c r="BI439" s="46"/>
      <c r="BJ439" s="46">
        <v>23609496.379999999</v>
      </c>
      <c r="BK439" s="46">
        <v>10001736.310000001</v>
      </c>
      <c r="BL439" s="46">
        <v>6756704.9800000004</v>
      </c>
      <c r="BM439" s="46">
        <v>654683.91</v>
      </c>
      <c r="BN439" s="46">
        <v>1242419.83</v>
      </c>
      <c r="BP439" s="48">
        <f>+AY439-'Приложение 2'!E440</f>
        <v>0</v>
      </c>
    </row>
    <row r="440" spans="1:73" ht="12.75" customHeight="1" x14ac:dyDescent="0.2">
      <c r="A440" s="36">
        <f t="shared" si="156"/>
        <v>427</v>
      </c>
      <c r="B440" s="36">
        <f t="shared" si="157"/>
        <v>241</v>
      </c>
      <c r="C440" s="37" t="s">
        <v>125</v>
      </c>
      <c r="D440" s="36" t="s">
        <v>556</v>
      </c>
      <c r="E440" s="38" t="s">
        <v>64</v>
      </c>
      <c r="F440" s="39" t="s">
        <v>61</v>
      </c>
      <c r="G440" s="39">
        <v>5</v>
      </c>
      <c r="H440" s="39">
        <v>2</v>
      </c>
      <c r="I440" s="38">
        <v>1876.9</v>
      </c>
      <c r="J440" s="38">
        <v>1876.9</v>
      </c>
      <c r="K440" s="38">
        <v>0</v>
      </c>
      <c r="L440" s="40">
        <v>80</v>
      </c>
      <c r="M440" s="41">
        <f t="shared" si="152"/>
        <v>1125520.6299999999</v>
      </c>
      <c r="N440" s="41"/>
      <c r="O440" s="41">
        <v>85506.5</v>
      </c>
      <c r="P440" s="41">
        <v>0</v>
      </c>
      <c r="Q440" s="41">
        <f t="shared" si="164"/>
        <v>221117.58900000001</v>
      </c>
      <c r="R440" s="41">
        <f>+AY440-O440-Q440</f>
        <v>818896.54099999985</v>
      </c>
      <c r="S440" s="41">
        <v>0</v>
      </c>
      <c r="T440" s="38">
        <v>404.92</v>
      </c>
      <c r="U440" s="38">
        <v>599.66999999999996</v>
      </c>
      <c r="V440" s="39">
        <v>2026</v>
      </c>
      <c r="W440" s="50">
        <v>0</v>
      </c>
      <c r="X440" s="43">
        <f t="shared" si="169"/>
        <v>221117.58900000001</v>
      </c>
      <c r="Y440" s="50" t="e">
        <f>+(J440*11.55+K440*23.1)*12*30+[1]Лист1!$BC$313</f>
        <v>#REF!</v>
      </c>
      <c r="Z440" s="33"/>
      <c r="AA440" s="43">
        <f t="shared" si="153"/>
        <v>1125520.6196749199</v>
      </c>
      <c r="AB440" s="43">
        <v>0</v>
      </c>
      <c r="AC440" s="43">
        <v>0</v>
      </c>
      <c r="AD440" s="43">
        <v>0</v>
      </c>
      <c r="AE440" s="43">
        <v>0</v>
      </c>
      <c r="AF440" s="43">
        <v>759989.79</v>
      </c>
      <c r="AG440" s="43">
        <v>0</v>
      </c>
      <c r="AH440" s="43">
        <v>0</v>
      </c>
      <c r="AI440" s="43">
        <v>0</v>
      </c>
      <c r="AJ440" s="43">
        <v>0</v>
      </c>
      <c r="AK440" s="43">
        <v>0</v>
      </c>
      <c r="AL440" s="43">
        <v>0</v>
      </c>
      <c r="AM440" s="43">
        <v>0</v>
      </c>
      <c r="AN440" s="43">
        <v>337656.18599999999</v>
      </c>
      <c r="AO440" s="43">
        <v>11255.206200000001</v>
      </c>
      <c r="AP440" s="43">
        <v>16619.43747492</v>
      </c>
      <c r="AQ440" s="5">
        <f t="shared" si="154"/>
        <v>1</v>
      </c>
      <c r="AS440" s="36">
        <f t="shared" si="166"/>
        <v>17</v>
      </c>
      <c r="AT440" s="36">
        <f t="shared" si="167"/>
        <v>17</v>
      </c>
      <c r="AU440" s="37" t="s">
        <v>125</v>
      </c>
      <c r="AV440" s="36" t="s">
        <v>556</v>
      </c>
      <c r="AW440" s="36"/>
      <c r="AX440" s="45">
        <f t="shared" si="155"/>
        <v>0</v>
      </c>
      <c r="AY440" s="46">
        <v>1125520.6299999999</v>
      </c>
      <c r="AZ440" s="46"/>
      <c r="BA440" s="46"/>
      <c r="BB440" s="46"/>
      <c r="BC440" s="46"/>
      <c r="BD440" s="46">
        <v>759989.79</v>
      </c>
      <c r="BE440" s="45"/>
      <c r="BF440" s="45">
        <v>0</v>
      </c>
      <c r="BG440" s="46"/>
      <c r="BH440" s="46"/>
      <c r="BI440" s="46"/>
      <c r="BJ440" s="46"/>
      <c r="BK440" s="46"/>
      <c r="BL440" s="46">
        <v>337656.19</v>
      </c>
      <c r="BM440" s="46">
        <v>11255.21</v>
      </c>
      <c r="BN440" s="46">
        <v>16619.439999999999</v>
      </c>
      <c r="BP440" s="48">
        <f>+AY440-'Приложение 2'!E441</f>
        <v>0</v>
      </c>
    </row>
    <row r="441" spans="1:73" ht="12.75" customHeight="1" x14ac:dyDescent="0.2">
      <c r="A441" s="36">
        <f t="shared" si="156"/>
        <v>428</v>
      </c>
      <c r="B441" s="36">
        <f t="shared" si="157"/>
        <v>242</v>
      </c>
      <c r="C441" s="37" t="s">
        <v>125</v>
      </c>
      <c r="D441" s="36" t="s">
        <v>557</v>
      </c>
      <c r="E441" s="38" t="s">
        <v>353</v>
      </c>
      <c r="F441" s="39" t="s">
        <v>61</v>
      </c>
      <c r="G441" s="39">
        <v>3</v>
      </c>
      <c r="H441" s="39">
        <v>2</v>
      </c>
      <c r="I441" s="38">
        <v>1461.5</v>
      </c>
      <c r="J441" s="38">
        <v>1461.5</v>
      </c>
      <c r="K441" s="38">
        <v>0</v>
      </c>
      <c r="L441" s="40">
        <v>66</v>
      </c>
      <c r="M441" s="41">
        <f t="shared" si="152"/>
        <v>1036013.52</v>
      </c>
      <c r="N441" s="41"/>
      <c r="O441" s="41">
        <v>0</v>
      </c>
      <c r="P441" s="41">
        <v>0</v>
      </c>
      <c r="Q441" s="41">
        <f>+AY441</f>
        <v>1036013.52</v>
      </c>
      <c r="R441" s="41">
        <v>0</v>
      </c>
      <c r="S441" s="41">
        <v>0</v>
      </c>
      <c r="T441" s="38">
        <v>478.65</v>
      </c>
      <c r="U441" s="38">
        <v>708.87</v>
      </c>
      <c r="V441" s="39">
        <v>2026</v>
      </c>
      <c r="W441" s="43">
        <v>1038329.61</v>
      </c>
      <c r="X441" s="43">
        <f t="shared" si="169"/>
        <v>172179.315</v>
      </c>
      <c r="Y441" s="43">
        <f>+(J441*11.55+K441*23.1)*12*30</f>
        <v>6076917.0000000009</v>
      </c>
      <c r="Z441" s="33"/>
      <c r="AA441" s="43">
        <f t="shared" si="153"/>
        <v>1036013.51358866</v>
      </c>
      <c r="AB441" s="43">
        <v>0</v>
      </c>
      <c r="AC441" s="43">
        <v>0</v>
      </c>
      <c r="AD441" s="43">
        <v>0</v>
      </c>
      <c r="AE441" s="43">
        <v>0</v>
      </c>
      <c r="AF441" s="43">
        <v>699551.55</v>
      </c>
      <c r="AG441" s="43"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43">
        <v>0</v>
      </c>
      <c r="AN441" s="43">
        <v>310804.05300000001</v>
      </c>
      <c r="AO441" s="43">
        <v>10360.1351</v>
      </c>
      <c r="AP441" s="43">
        <v>15297.77548866</v>
      </c>
      <c r="AQ441" s="5">
        <f t="shared" si="154"/>
        <v>1</v>
      </c>
      <c r="AS441" s="36">
        <f t="shared" si="166"/>
        <v>18</v>
      </c>
      <c r="AT441" s="36">
        <f t="shared" si="167"/>
        <v>18</v>
      </c>
      <c r="AU441" s="37" t="s">
        <v>125</v>
      </c>
      <c r="AV441" s="36" t="s">
        <v>557</v>
      </c>
      <c r="AW441" s="36"/>
      <c r="AX441" s="45">
        <f t="shared" si="155"/>
        <v>0</v>
      </c>
      <c r="AY441" s="46">
        <v>1036013.52</v>
      </c>
      <c r="AZ441" s="46"/>
      <c r="BA441" s="46"/>
      <c r="BB441" s="46"/>
      <c r="BC441" s="46"/>
      <c r="BD441" s="46">
        <v>699551.55</v>
      </c>
      <c r="BE441" s="45"/>
      <c r="BF441" s="45">
        <v>0</v>
      </c>
      <c r="BG441" s="46"/>
      <c r="BH441" s="46"/>
      <c r="BI441" s="46"/>
      <c r="BJ441" s="46"/>
      <c r="BK441" s="46"/>
      <c r="BL441" s="46">
        <v>310804.05</v>
      </c>
      <c r="BM441" s="46">
        <v>10360.14</v>
      </c>
      <c r="BN441" s="46">
        <v>15297.78</v>
      </c>
      <c r="BP441" s="48">
        <f>+AY441-'Приложение 2'!E442</f>
        <v>0</v>
      </c>
    </row>
    <row r="442" spans="1:73" ht="12.75" customHeight="1" x14ac:dyDescent="0.2">
      <c r="A442" s="36">
        <f t="shared" si="156"/>
        <v>429</v>
      </c>
      <c r="B442" s="36">
        <f t="shared" si="157"/>
        <v>243</v>
      </c>
      <c r="C442" s="37" t="s">
        <v>125</v>
      </c>
      <c r="D442" s="36" t="s">
        <v>558</v>
      </c>
      <c r="E442" s="38" t="s">
        <v>127</v>
      </c>
      <c r="F442" s="39" t="s">
        <v>61</v>
      </c>
      <c r="G442" s="39">
        <v>4</v>
      </c>
      <c r="H442" s="39">
        <v>3</v>
      </c>
      <c r="I442" s="38">
        <v>1773.6</v>
      </c>
      <c r="J442" s="38">
        <v>1773.6</v>
      </c>
      <c r="K442" s="38">
        <v>0</v>
      </c>
      <c r="L442" s="40">
        <v>81</v>
      </c>
      <c r="M442" s="41" t="e">
        <f t="shared" si="152"/>
        <v>#REF!</v>
      </c>
      <c r="N442" s="41"/>
      <c r="O442" s="41">
        <v>2022973.62</v>
      </c>
      <c r="P442" s="41">
        <v>0</v>
      </c>
      <c r="Q442" s="41">
        <f t="shared" ref="Q442:Q473" si="170">+W442+X442</f>
        <v>208947.81600000002</v>
      </c>
      <c r="R442" s="41" t="e">
        <f>IF(Y442&gt;0, Y442, 0)</f>
        <v>#REF!</v>
      </c>
      <c r="S442" s="41" t="e">
        <f>IF(Y442&gt;0, AY442-O442-P442-Q442-R442, 0)</f>
        <v>#REF!</v>
      </c>
      <c r="T442" s="38">
        <v>12052.85</v>
      </c>
      <c r="U442" s="38">
        <v>13772.46</v>
      </c>
      <c r="V442" s="39">
        <v>2026</v>
      </c>
      <c r="W442" s="43">
        <v>0</v>
      </c>
      <c r="X442" s="43">
        <f t="shared" si="169"/>
        <v>208947.81600000002</v>
      </c>
      <c r="Y442" s="43" t="e">
        <f>+(J442*11.55+K442*23.1)*12*30+[2]Лист1!$BC$158</f>
        <v>#REF!</v>
      </c>
      <c r="Z442" s="33"/>
      <c r="AA442" s="43">
        <f t="shared" si="153"/>
        <v>24426835.066541597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3">
        <v>0</v>
      </c>
      <c r="AI442" s="43">
        <v>0</v>
      </c>
      <c r="AJ442" s="43">
        <v>9206449.2599999998</v>
      </c>
      <c r="AK442" s="43">
        <v>0</v>
      </c>
      <c r="AL442" s="43">
        <v>12170494.33</v>
      </c>
      <c r="AM442" s="43">
        <v>0</v>
      </c>
      <c r="AN442" s="43">
        <v>2338152.6653999998</v>
      </c>
      <c r="AO442" s="43">
        <v>244268.35060000001</v>
      </c>
      <c r="AP442" s="43">
        <v>467470.46054160001</v>
      </c>
      <c r="AQ442" s="5">
        <f t="shared" si="154"/>
        <v>2</v>
      </c>
      <c r="AS442" s="36">
        <f t="shared" si="166"/>
        <v>19</v>
      </c>
      <c r="AT442" s="36">
        <f t="shared" si="167"/>
        <v>19</v>
      </c>
      <c r="AU442" s="37" t="s">
        <v>125</v>
      </c>
      <c r="AV442" s="36" t="s">
        <v>558</v>
      </c>
      <c r="AW442" s="36"/>
      <c r="AX442" s="45" t="e">
        <f t="shared" si="155"/>
        <v>#REF!</v>
      </c>
      <c r="AY442" s="46">
        <v>24426835.07</v>
      </c>
      <c r="AZ442" s="46"/>
      <c r="BA442" s="46"/>
      <c r="BB442" s="46"/>
      <c r="BC442" s="46"/>
      <c r="BD442" s="46"/>
      <c r="BE442" s="45"/>
      <c r="BF442" s="45">
        <v>0</v>
      </c>
      <c r="BG442" s="46"/>
      <c r="BH442" s="46">
        <v>9206449.2599999998</v>
      </c>
      <c r="BI442" s="46"/>
      <c r="BJ442" s="46">
        <v>12170494.33</v>
      </c>
      <c r="BK442" s="46"/>
      <c r="BL442" s="46">
        <v>2338152.67</v>
      </c>
      <c r="BM442" s="46">
        <v>244268.35</v>
      </c>
      <c r="BN442" s="46">
        <v>467470.46</v>
      </c>
      <c r="BP442" s="48">
        <f>+AY442-'Приложение 2'!E443</f>
        <v>0</v>
      </c>
    </row>
    <row r="443" spans="1:73" ht="12" customHeight="1" x14ac:dyDescent="0.2">
      <c r="A443" s="36">
        <f t="shared" si="156"/>
        <v>430</v>
      </c>
      <c r="B443" s="36">
        <f t="shared" si="157"/>
        <v>244</v>
      </c>
      <c r="C443" s="37" t="s">
        <v>210</v>
      </c>
      <c r="D443" s="36" t="s">
        <v>559</v>
      </c>
      <c r="E443" s="38" t="s">
        <v>60</v>
      </c>
      <c r="F443" s="39" t="s">
        <v>61</v>
      </c>
      <c r="G443" s="39">
        <v>4</v>
      </c>
      <c r="H443" s="39">
        <v>6</v>
      </c>
      <c r="I443" s="38">
        <v>3514.37</v>
      </c>
      <c r="J443" s="38">
        <v>3514.37</v>
      </c>
      <c r="K443" s="38">
        <v>0</v>
      </c>
      <c r="L443" s="40">
        <v>203</v>
      </c>
      <c r="M443" s="41">
        <f t="shared" si="152"/>
        <v>10610585.91</v>
      </c>
      <c r="N443" s="41"/>
      <c r="O443" s="41">
        <v>0</v>
      </c>
      <c r="P443" s="41">
        <v>0</v>
      </c>
      <c r="Q443" s="41">
        <f t="shared" si="170"/>
        <v>414027.92970000004</v>
      </c>
      <c r="R443" s="41">
        <f>+AY443-O443-Q443</f>
        <v>10196557.9803</v>
      </c>
      <c r="S443" s="41">
        <v>0</v>
      </c>
      <c r="T443" s="38">
        <v>2479.91</v>
      </c>
      <c r="U443" s="38">
        <v>3019.2</v>
      </c>
      <c r="V443" s="39">
        <v>2026</v>
      </c>
      <c r="W443" s="50">
        <v>0</v>
      </c>
      <c r="X443" s="43">
        <f t="shared" si="169"/>
        <v>414027.92970000004</v>
      </c>
      <c r="Y443" s="50" t="e">
        <f>+(J443*11.55+K443*23.1)*12*30+[1]Лист1!$BC$323</f>
        <v>#REF!</v>
      </c>
      <c r="Z443" s="33"/>
      <c r="AA443" s="53">
        <f t="shared" si="153"/>
        <v>10610585.907573018</v>
      </c>
      <c r="AB443" s="43">
        <v>0</v>
      </c>
      <c r="AC443" s="43">
        <v>4037267.23</v>
      </c>
      <c r="AD443" s="43">
        <v>0</v>
      </c>
      <c r="AE443" s="43">
        <v>3255015.28</v>
      </c>
      <c r="AF443" s="43">
        <v>1423030.17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1598581.1316</v>
      </c>
      <c r="AO443" s="43">
        <v>106105.8591</v>
      </c>
      <c r="AP443" s="43">
        <v>190586.23687302001</v>
      </c>
      <c r="AQ443" s="5">
        <f t="shared" si="154"/>
        <v>3</v>
      </c>
      <c r="AS443" s="36">
        <f t="shared" si="166"/>
        <v>20</v>
      </c>
      <c r="AT443" s="36">
        <f t="shared" si="167"/>
        <v>20</v>
      </c>
      <c r="AU443" s="37" t="s">
        <v>210</v>
      </c>
      <c r="AV443" s="36" t="s">
        <v>559</v>
      </c>
      <c r="AW443" s="36"/>
      <c r="AX443" s="45">
        <f t="shared" si="155"/>
        <v>0</v>
      </c>
      <c r="AY443" s="46">
        <v>10610585.91</v>
      </c>
      <c r="AZ443" s="46"/>
      <c r="BA443" s="46">
        <v>4037267.23</v>
      </c>
      <c r="BB443" s="46"/>
      <c r="BC443" s="46">
        <v>3255015.28</v>
      </c>
      <c r="BD443" s="46">
        <v>1423030.17</v>
      </c>
      <c r="BE443" s="45"/>
      <c r="BF443" s="45">
        <v>0</v>
      </c>
      <c r="BG443" s="46"/>
      <c r="BH443" s="46"/>
      <c r="BI443" s="46"/>
      <c r="BJ443" s="46"/>
      <c r="BK443" s="46"/>
      <c r="BL443" s="46">
        <v>1598581.13</v>
      </c>
      <c r="BM443" s="46">
        <v>106105.86</v>
      </c>
      <c r="BN443" s="46">
        <v>190586.23999999999</v>
      </c>
      <c r="BP443" s="48">
        <f>+AY443-'Приложение 2'!E444</f>
        <v>0</v>
      </c>
    </row>
    <row r="444" spans="1:73" ht="12.75" customHeight="1" x14ac:dyDescent="0.2">
      <c r="A444" s="36">
        <f t="shared" si="156"/>
        <v>431</v>
      </c>
      <c r="B444" s="36">
        <f t="shared" si="157"/>
        <v>245</v>
      </c>
      <c r="C444" s="37" t="s">
        <v>210</v>
      </c>
      <c r="D444" s="36" t="s">
        <v>560</v>
      </c>
      <c r="E444" s="38" t="s">
        <v>206</v>
      </c>
      <c r="F444" s="39" t="s">
        <v>61</v>
      </c>
      <c r="G444" s="39">
        <v>4</v>
      </c>
      <c r="H444" s="39">
        <v>4</v>
      </c>
      <c r="I444" s="38">
        <v>2022.1</v>
      </c>
      <c r="J444" s="38">
        <v>2022.1</v>
      </c>
      <c r="K444" s="38">
        <v>0</v>
      </c>
      <c r="L444" s="40">
        <v>105</v>
      </c>
      <c r="M444" s="41" t="e">
        <f t="shared" si="152"/>
        <v>#REF!</v>
      </c>
      <c r="N444" s="41"/>
      <c r="O444" s="41">
        <v>2055836.07</v>
      </c>
      <c r="P444" s="41">
        <v>0</v>
      </c>
      <c r="Q444" s="41">
        <f t="shared" si="170"/>
        <v>238223.601</v>
      </c>
      <c r="R444" s="41" t="e">
        <f>IF(Y444&gt;0, Y444, 0)</f>
        <v>#REF!</v>
      </c>
      <c r="S444" s="41" t="e">
        <f>IF(Y444&gt;0, AY444-O444-P444-Q444-R444, 0)</f>
        <v>#REF!</v>
      </c>
      <c r="T444" s="38">
        <v>7281.33</v>
      </c>
      <c r="U444" s="38">
        <v>8494.94</v>
      </c>
      <c r="V444" s="39">
        <v>2026</v>
      </c>
      <c r="W444" s="50">
        <v>0</v>
      </c>
      <c r="X444" s="43">
        <f t="shared" si="169"/>
        <v>238223.601</v>
      </c>
      <c r="Y444" s="50" t="e">
        <f>+(J444*11.55+K444*23.1)*12*30+[2]Лист1!$BC$170</f>
        <v>#REF!</v>
      </c>
      <c r="Z444" s="33"/>
      <c r="AA444" s="43">
        <f t="shared" si="153"/>
        <v>17177618.180857476</v>
      </c>
      <c r="AB444" s="43">
        <v>0</v>
      </c>
      <c r="AC444" s="43">
        <v>0</v>
      </c>
      <c r="AD444" s="43">
        <v>0</v>
      </c>
      <c r="AE444" s="43">
        <v>0</v>
      </c>
      <c r="AF444" s="43">
        <v>818783.83</v>
      </c>
      <c r="AG444" s="43"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13904802.789999999</v>
      </c>
      <c r="AM444" s="43">
        <v>0</v>
      </c>
      <c r="AN444" s="43">
        <v>1960280.36</v>
      </c>
      <c r="AO444" s="43">
        <v>171776.18179999999</v>
      </c>
      <c r="AP444" s="43">
        <v>321975.01905747998</v>
      </c>
      <c r="AQ444" s="5">
        <f t="shared" si="154"/>
        <v>2</v>
      </c>
      <c r="AS444" s="36">
        <f t="shared" si="166"/>
        <v>21</v>
      </c>
      <c r="AT444" s="36">
        <f t="shared" si="167"/>
        <v>21</v>
      </c>
      <c r="AU444" s="37" t="s">
        <v>210</v>
      </c>
      <c r="AV444" s="36" t="s">
        <v>560</v>
      </c>
      <c r="AW444" s="36"/>
      <c r="AX444" s="45" t="e">
        <f t="shared" si="155"/>
        <v>#REF!</v>
      </c>
      <c r="AY444" s="46">
        <v>17177618.18</v>
      </c>
      <c r="AZ444" s="46"/>
      <c r="BA444" s="46"/>
      <c r="BB444" s="46"/>
      <c r="BC444" s="46"/>
      <c r="BD444" s="46">
        <v>818783.83</v>
      </c>
      <c r="BE444" s="45"/>
      <c r="BF444" s="45">
        <v>0</v>
      </c>
      <c r="BG444" s="46"/>
      <c r="BH444" s="46"/>
      <c r="BI444" s="46"/>
      <c r="BJ444" s="46">
        <v>13904802.789999999</v>
      </c>
      <c r="BK444" s="46"/>
      <c r="BL444" s="46">
        <v>1960280.36</v>
      </c>
      <c r="BM444" s="46">
        <v>171776.18</v>
      </c>
      <c r="BN444" s="46">
        <v>321975.02</v>
      </c>
      <c r="BP444" s="48">
        <f>+AY444-'Приложение 2'!E445</f>
        <v>0</v>
      </c>
    </row>
    <row r="445" spans="1:73" ht="12.75" customHeight="1" x14ac:dyDescent="0.2">
      <c r="A445" s="36">
        <f t="shared" si="156"/>
        <v>432</v>
      </c>
      <c r="B445" s="36">
        <f t="shared" si="157"/>
        <v>246</v>
      </c>
      <c r="C445" s="37" t="s">
        <v>210</v>
      </c>
      <c r="D445" s="36" t="s">
        <v>561</v>
      </c>
      <c r="E445" s="38" t="s">
        <v>178</v>
      </c>
      <c r="F445" s="39" t="s">
        <v>61</v>
      </c>
      <c r="G445" s="39">
        <v>4</v>
      </c>
      <c r="H445" s="39">
        <v>4</v>
      </c>
      <c r="I445" s="38">
        <v>2698.8</v>
      </c>
      <c r="J445" s="38">
        <v>2698.8</v>
      </c>
      <c r="K445" s="38">
        <v>0</v>
      </c>
      <c r="L445" s="40">
        <v>120</v>
      </c>
      <c r="M445" s="41">
        <f t="shared" si="152"/>
        <v>1618389.4</v>
      </c>
      <c r="N445" s="41"/>
      <c r="O445" s="41">
        <v>0</v>
      </c>
      <c r="P445" s="41">
        <v>0</v>
      </c>
      <c r="Q445" s="41">
        <f t="shared" si="170"/>
        <v>317945.62800000003</v>
      </c>
      <c r="R445" s="41">
        <f>+AY445-O445-Q445</f>
        <v>1300443.7719999999</v>
      </c>
      <c r="S445" s="41">
        <v>0</v>
      </c>
      <c r="T445" s="38">
        <v>404.92</v>
      </c>
      <c r="U445" s="38">
        <v>599.66999999999996</v>
      </c>
      <c r="V445" s="39">
        <v>2026</v>
      </c>
      <c r="W445" s="50">
        <v>0</v>
      </c>
      <c r="X445" s="43">
        <f t="shared" si="169"/>
        <v>317945.62800000003</v>
      </c>
      <c r="Y445" s="50" t="e">
        <f>+(J445*11.55+K445*23.1)*12*30+[1]Лист1!$BC$324</f>
        <v>#REF!</v>
      </c>
      <c r="Z445" s="33"/>
      <c r="AA445" s="43">
        <f t="shared" si="153"/>
        <v>1618389.4018804003</v>
      </c>
      <c r="AB445" s="43">
        <v>0</v>
      </c>
      <c r="AC445" s="43">
        <v>0</v>
      </c>
      <c r="AD445" s="43">
        <v>0</v>
      </c>
      <c r="AE445" s="43">
        <v>0</v>
      </c>
      <c r="AF445" s="43">
        <v>1092791.55</v>
      </c>
      <c r="AG445" s="43">
        <v>0</v>
      </c>
      <c r="AH445" s="43">
        <v>0</v>
      </c>
      <c r="AI445" s="43">
        <v>0</v>
      </c>
      <c r="AJ445" s="43">
        <v>0</v>
      </c>
      <c r="AK445" s="43">
        <v>0</v>
      </c>
      <c r="AL445" s="43">
        <v>0</v>
      </c>
      <c r="AM445" s="43">
        <v>0</v>
      </c>
      <c r="AN445" s="43">
        <v>485516.82</v>
      </c>
      <c r="AO445" s="43">
        <v>16183.894</v>
      </c>
      <c r="AP445" s="43">
        <v>23897.137880400001</v>
      </c>
      <c r="AQ445" s="5">
        <f t="shared" si="154"/>
        <v>1</v>
      </c>
      <c r="AS445" s="36">
        <f t="shared" si="166"/>
        <v>22</v>
      </c>
      <c r="AT445" s="36">
        <f t="shared" si="167"/>
        <v>22</v>
      </c>
      <c r="AU445" s="37" t="s">
        <v>210</v>
      </c>
      <c r="AV445" s="36" t="s">
        <v>561</v>
      </c>
      <c r="AW445" s="36"/>
      <c r="AX445" s="45">
        <f t="shared" si="155"/>
        <v>0</v>
      </c>
      <c r="AY445" s="46">
        <v>1618389.4</v>
      </c>
      <c r="AZ445" s="46"/>
      <c r="BA445" s="46"/>
      <c r="BB445" s="46"/>
      <c r="BC445" s="46"/>
      <c r="BD445" s="46">
        <v>1092791.55</v>
      </c>
      <c r="BE445" s="45"/>
      <c r="BF445" s="45">
        <v>0</v>
      </c>
      <c r="BG445" s="46"/>
      <c r="BH445" s="46"/>
      <c r="BI445" s="46"/>
      <c r="BJ445" s="46"/>
      <c r="BK445" s="46"/>
      <c r="BL445" s="46">
        <v>485516.82</v>
      </c>
      <c r="BM445" s="46">
        <v>16183.89</v>
      </c>
      <c r="BN445" s="46">
        <v>23897.14</v>
      </c>
      <c r="BP445" s="48">
        <f>+AY445-'Приложение 2'!E446</f>
        <v>0</v>
      </c>
    </row>
    <row r="446" spans="1:73" ht="12.75" customHeight="1" x14ac:dyDescent="0.2">
      <c r="A446" s="36">
        <f t="shared" si="156"/>
        <v>433</v>
      </c>
      <c r="B446" s="36">
        <f t="shared" si="157"/>
        <v>247</v>
      </c>
      <c r="C446" s="37" t="s">
        <v>210</v>
      </c>
      <c r="D446" s="36" t="s">
        <v>562</v>
      </c>
      <c r="E446" s="38" t="s">
        <v>563</v>
      </c>
      <c r="F446" s="39" t="s">
        <v>61</v>
      </c>
      <c r="G446" s="39">
        <v>2</v>
      </c>
      <c r="H446" s="39">
        <v>3</v>
      </c>
      <c r="I446" s="38">
        <v>579.9</v>
      </c>
      <c r="J446" s="38">
        <v>579.9</v>
      </c>
      <c r="K446" s="38">
        <v>0</v>
      </c>
      <c r="L446" s="40">
        <v>26</v>
      </c>
      <c r="M446" s="41">
        <f t="shared" si="152"/>
        <v>411073.70999999996</v>
      </c>
      <c r="N446" s="41"/>
      <c r="O446" s="41">
        <v>0</v>
      </c>
      <c r="P446" s="41">
        <v>0</v>
      </c>
      <c r="Q446" s="41">
        <f t="shared" si="170"/>
        <v>68318.019</v>
      </c>
      <c r="R446" s="41">
        <f>+AY446-O446-Q446</f>
        <v>342755.69099999999</v>
      </c>
      <c r="S446" s="41">
        <v>0</v>
      </c>
      <c r="T446" s="38">
        <v>478.65</v>
      </c>
      <c r="U446" s="38">
        <v>708.87</v>
      </c>
      <c r="V446" s="39">
        <v>2026</v>
      </c>
      <c r="W446" s="50">
        <v>0</v>
      </c>
      <c r="X446" s="43">
        <f t="shared" si="169"/>
        <v>68318.019</v>
      </c>
      <c r="Y446" s="50" t="e">
        <f>+(J446*11.55+K446*23.1)*12*30+[2]Лист1!$BC$172</f>
        <v>#REF!</v>
      </c>
      <c r="Z446" s="33"/>
      <c r="AA446" s="43">
        <f t="shared" si="153"/>
        <v>411073.71450186003</v>
      </c>
      <c r="AB446" s="43">
        <v>0</v>
      </c>
      <c r="AC446" s="43">
        <v>0</v>
      </c>
      <c r="AD446" s="43">
        <v>0</v>
      </c>
      <c r="AE446" s="43">
        <v>0</v>
      </c>
      <c r="AF446" s="43">
        <v>277570.95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123322.113</v>
      </c>
      <c r="AO446" s="43">
        <v>4110.7371000000003</v>
      </c>
      <c r="AP446" s="43">
        <v>6069.91440186</v>
      </c>
      <c r="AQ446" s="5">
        <f t="shared" si="154"/>
        <v>1</v>
      </c>
      <c r="AS446" s="36">
        <f t="shared" si="166"/>
        <v>23</v>
      </c>
      <c r="AT446" s="36">
        <f t="shared" si="167"/>
        <v>23</v>
      </c>
      <c r="AU446" s="37" t="s">
        <v>210</v>
      </c>
      <c r="AV446" s="36" t="s">
        <v>562</v>
      </c>
      <c r="AW446" s="36"/>
      <c r="AX446" s="45">
        <f t="shared" si="155"/>
        <v>0</v>
      </c>
      <c r="AY446" s="46">
        <v>411073.71</v>
      </c>
      <c r="AZ446" s="46"/>
      <c r="BA446" s="46"/>
      <c r="BB446" s="46"/>
      <c r="BC446" s="46"/>
      <c r="BD446" s="46">
        <v>277570.95</v>
      </c>
      <c r="BE446" s="45"/>
      <c r="BF446" s="45">
        <v>0</v>
      </c>
      <c r="BG446" s="46"/>
      <c r="BH446" s="46"/>
      <c r="BI446" s="46"/>
      <c r="BJ446" s="46"/>
      <c r="BK446" s="46"/>
      <c r="BL446" s="46">
        <v>123322.11</v>
      </c>
      <c r="BM446" s="46">
        <v>4110.74</v>
      </c>
      <c r="BN446" s="46">
        <v>6069.91</v>
      </c>
      <c r="BP446" s="48">
        <f>+AY446-'Приложение 2'!E447</f>
        <v>0</v>
      </c>
    </row>
    <row r="447" spans="1:73" ht="12.75" customHeight="1" x14ac:dyDescent="0.2">
      <c r="A447" s="36">
        <f t="shared" si="156"/>
        <v>434</v>
      </c>
      <c r="B447" s="36">
        <f t="shared" si="157"/>
        <v>248</v>
      </c>
      <c r="C447" s="37" t="s">
        <v>210</v>
      </c>
      <c r="D447" s="36" t="s">
        <v>564</v>
      </c>
      <c r="E447" s="38" t="s">
        <v>329</v>
      </c>
      <c r="F447" s="39" t="s">
        <v>61</v>
      </c>
      <c r="G447" s="39">
        <v>2</v>
      </c>
      <c r="H447" s="39">
        <v>1</v>
      </c>
      <c r="I447" s="38">
        <v>618.70000000000005</v>
      </c>
      <c r="J447" s="38">
        <v>460.5</v>
      </c>
      <c r="K447" s="38">
        <v>0</v>
      </c>
      <c r="L447" s="40">
        <v>45</v>
      </c>
      <c r="M447" s="41" t="e">
        <f t="shared" si="152"/>
        <v>#REF!</v>
      </c>
      <c r="N447" s="41"/>
      <c r="O447" s="41">
        <v>136289</v>
      </c>
      <c r="P447" s="41">
        <v>0</v>
      </c>
      <c r="Q447" s="41">
        <f t="shared" si="170"/>
        <v>54251.505000000005</v>
      </c>
      <c r="R447" s="41" t="e">
        <f t="shared" ref="R447:R464" si="171">IF(Y447&gt;0, Y447, 0)</f>
        <v>#REF!</v>
      </c>
      <c r="S447" s="41">
        <f>+AY447-O447-P447-Q447</f>
        <v>986686.30500000005</v>
      </c>
      <c r="T447" s="38">
        <v>2226.52</v>
      </c>
      <c r="U447" s="38">
        <v>2556.41</v>
      </c>
      <c r="V447" s="39">
        <v>2026</v>
      </c>
      <c r="W447" s="50">
        <v>0</v>
      </c>
      <c r="X447" s="43">
        <f t="shared" si="169"/>
        <v>54251.505000000005</v>
      </c>
      <c r="Y447" s="50" t="e">
        <f>+(J447*11.55+K447*23.1)*12*30+[2]Лист1!$BC$174</f>
        <v>#REF!</v>
      </c>
      <c r="Z447" s="33"/>
      <c r="AA447" s="43">
        <f t="shared" si="153"/>
        <v>1177226.8109232599</v>
      </c>
      <c r="AB447" s="43">
        <v>0</v>
      </c>
      <c r="AC447" s="43">
        <v>1025310.4</v>
      </c>
      <c r="AD447" s="43">
        <v>0</v>
      </c>
      <c r="AE447" s="43">
        <v>0</v>
      </c>
      <c r="AF447" s="43">
        <v>0</v>
      </c>
      <c r="AG447" s="43"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0</v>
      </c>
      <c r="AM447" s="43">
        <v>0</v>
      </c>
      <c r="AN447" s="43">
        <v>117722.681</v>
      </c>
      <c r="AO447" s="43">
        <v>11772.268099999999</v>
      </c>
      <c r="AP447" s="43">
        <v>22421.461823260001</v>
      </c>
      <c r="AQ447" s="5">
        <f t="shared" si="154"/>
        <v>1</v>
      </c>
      <c r="AS447" s="36">
        <f t="shared" si="166"/>
        <v>24</v>
      </c>
      <c r="AT447" s="36">
        <f t="shared" si="167"/>
        <v>24</v>
      </c>
      <c r="AU447" s="37" t="s">
        <v>210</v>
      </c>
      <c r="AV447" s="36" t="s">
        <v>564</v>
      </c>
      <c r="AW447" s="36"/>
      <c r="AX447" s="45" t="e">
        <f t="shared" si="155"/>
        <v>#REF!</v>
      </c>
      <c r="AY447" s="46">
        <v>1177226.81</v>
      </c>
      <c r="AZ447" s="46"/>
      <c r="BA447" s="46">
        <v>1025310.4</v>
      </c>
      <c r="BB447" s="46"/>
      <c r="BC447" s="46"/>
      <c r="BD447" s="46"/>
      <c r="BE447" s="45"/>
      <c r="BF447" s="45">
        <v>0</v>
      </c>
      <c r="BG447" s="46"/>
      <c r="BH447" s="46"/>
      <c r="BI447" s="46"/>
      <c r="BJ447" s="46"/>
      <c r="BK447" s="46"/>
      <c r="BL447" s="46">
        <v>117722.68</v>
      </c>
      <c r="BM447" s="46">
        <v>11772.27</v>
      </c>
      <c r="BN447" s="46">
        <v>22421.46</v>
      </c>
      <c r="BP447" s="48">
        <f>+AY447-'Приложение 2'!E448</f>
        <v>0</v>
      </c>
    </row>
    <row r="448" spans="1:73" ht="12.75" customHeight="1" x14ac:dyDescent="0.2">
      <c r="A448" s="36">
        <f t="shared" si="156"/>
        <v>435</v>
      </c>
      <c r="B448" s="36">
        <f t="shared" si="157"/>
        <v>249</v>
      </c>
      <c r="C448" s="37" t="s">
        <v>233</v>
      </c>
      <c r="D448" s="36" t="s">
        <v>565</v>
      </c>
      <c r="E448" s="38" t="s">
        <v>96</v>
      </c>
      <c r="F448" s="39" t="s">
        <v>61</v>
      </c>
      <c r="G448" s="39">
        <v>4</v>
      </c>
      <c r="H448" s="39">
        <v>1</v>
      </c>
      <c r="I448" s="38">
        <v>1321.3</v>
      </c>
      <c r="J448" s="38">
        <v>1203.5999999999999</v>
      </c>
      <c r="K448" s="38">
        <v>117.7</v>
      </c>
      <c r="L448" s="40">
        <v>46</v>
      </c>
      <c r="M448" s="41" t="e">
        <f t="shared" si="152"/>
        <v>#REF!</v>
      </c>
      <c r="N448" s="41"/>
      <c r="O448" s="41">
        <v>2193225.23</v>
      </c>
      <c r="P448" s="41">
        <v>0</v>
      </c>
      <c r="Q448" s="41">
        <f t="shared" si="170"/>
        <v>169528.59000000003</v>
      </c>
      <c r="R448" s="41" t="e">
        <f t="shared" si="171"/>
        <v>#REF!</v>
      </c>
      <c r="S448" s="41" t="e">
        <f>IF(Y448&gt;0, AY448-O448-P448-Q448-R448, 0)</f>
        <v>#REF!</v>
      </c>
      <c r="T448" s="38">
        <v>19070.150000000001</v>
      </c>
      <c r="U448" s="38">
        <v>21787.11</v>
      </c>
      <c r="V448" s="39">
        <v>2026</v>
      </c>
      <c r="W448" s="50">
        <v>0</v>
      </c>
      <c r="X448" s="43">
        <f t="shared" si="169"/>
        <v>169528.59000000003</v>
      </c>
      <c r="Y448" s="50" t="e">
        <f>+(J448*11.55+K448*23.1)*12*30+[1]Лист1!$BC$98</f>
        <v>#REF!</v>
      </c>
      <c r="Z448" s="33"/>
      <c r="AA448" s="44">
        <f t="shared" si="153"/>
        <v>28787308.449754357</v>
      </c>
      <c r="AB448" s="43">
        <v>4036457.63</v>
      </c>
      <c r="AC448" s="43">
        <v>1662686.61</v>
      </c>
      <c r="AD448" s="43">
        <v>1779215.75</v>
      </c>
      <c r="AE448" s="43">
        <v>1340172.24</v>
      </c>
      <c r="AF448" s="43">
        <v>0</v>
      </c>
      <c r="AG448" s="43">
        <v>0</v>
      </c>
      <c r="AH448" s="43">
        <v>0</v>
      </c>
      <c r="AI448" s="43">
        <v>0</v>
      </c>
      <c r="AJ448" s="43">
        <v>7470860.9699999997</v>
      </c>
      <c r="AK448" s="43">
        <v>0</v>
      </c>
      <c r="AL448" s="43">
        <v>4724194.82</v>
      </c>
      <c r="AM448" s="43">
        <v>4183806.15</v>
      </c>
      <c r="AN448" s="43">
        <v>2751025.2181000002</v>
      </c>
      <c r="AO448" s="43">
        <v>287873.0845</v>
      </c>
      <c r="AP448" s="43">
        <v>551015.97715436004</v>
      </c>
      <c r="AQ448" s="5">
        <f t="shared" si="154"/>
        <v>7</v>
      </c>
      <c r="AS448" s="36">
        <f t="shared" si="166"/>
        <v>25</v>
      </c>
      <c r="AT448" s="36">
        <f t="shared" si="167"/>
        <v>25</v>
      </c>
      <c r="AU448" s="37" t="s">
        <v>233</v>
      </c>
      <c r="AV448" s="36" t="s">
        <v>565</v>
      </c>
      <c r="AW448" s="36"/>
      <c r="AX448" s="45" t="e">
        <f t="shared" si="155"/>
        <v>#REF!</v>
      </c>
      <c r="AY448" s="46">
        <v>28787308.449999999</v>
      </c>
      <c r="AZ448" s="46">
        <v>4036457.63</v>
      </c>
      <c r="BA448" s="46">
        <v>1662686.61</v>
      </c>
      <c r="BB448" s="46">
        <v>1779215.75</v>
      </c>
      <c r="BC448" s="46">
        <v>1340172.24</v>
      </c>
      <c r="BD448" s="46"/>
      <c r="BE448" s="45"/>
      <c r="BF448" s="45">
        <v>0</v>
      </c>
      <c r="BG448" s="46"/>
      <c r="BH448" s="46">
        <v>7470860.9699999997</v>
      </c>
      <c r="BI448" s="46"/>
      <c r="BJ448" s="46">
        <v>4724194.82</v>
      </c>
      <c r="BK448" s="46">
        <v>4183806.15</v>
      </c>
      <c r="BL448" s="46">
        <v>2751025.22</v>
      </c>
      <c r="BM448" s="46">
        <v>287873.08</v>
      </c>
      <c r="BN448" s="46">
        <v>551015.98</v>
      </c>
      <c r="BP448" s="48">
        <f>+AY448-'Приложение 2'!E449</f>
        <v>0</v>
      </c>
    </row>
    <row r="449" spans="1:68" ht="12.75" customHeight="1" x14ac:dyDescent="0.2">
      <c r="A449" s="36">
        <f t="shared" si="156"/>
        <v>436</v>
      </c>
      <c r="B449" s="36">
        <f t="shared" si="157"/>
        <v>250</v>
      </c>
      <c r="C449" s="37" t="s">
        <v>233</v>
      </c>
      <c r="D449" s="36" t="s">
        <v>566</v>
      </c>
      <c r="E449" s="38" t="s">
        <v>149</v>
      </c>
      <c r="F449" s="39" t="s">
        <v>61</v>
      </c>
      <c r="G449" s="39">
        <v>4</v>
      </c>
      <c r="H449" s="39">
        <v>1</v>
      </c>
      <c r="I449" s="38">
        <v>1388.2</v>
      </c>
      <c r="J449" s="38">
        <v>1287.5999999999999</v>
      </c>
      <c r="K449" s="38">
        <v>100.6</v>
      </c>
      <c r="L449" s="40">
        <v>46</v>
      </c>
      <c r="M449" s="41" t="e">
        <f t="shared" si="152"/>
        <v>#REF!</v>
      </c>
      <c r="N449" s="41"/>
      <c r="O449" s="41">
        <v>526741.76000000001</v>
      </c>
      <c r="P449" s="41">
        <v>0</v>
      </c>
      <c r="Q449" s="41">
        <f t="shared" si="170"/>
        <v>175395.52799999999</v>
      </c>
      <c r="R449" s="41" t="e">
        <f t="shared" si="171"/>
        <v>#REF!</v>
      </c>
      <c r="S449" s="41">
        <f>+AY449-O449-P449-Q449</f>
        <v>6346323.2719999999</v>
      </c>
      <c r="T449" s="38">
        <v>4422.1899999999996</v>
      </c>
      <c r="U449" s="38">
        <v>5077.41</v>
      </c>
      <c r="V449" s="39">
        <v>2026</v>
      </c>
      <c r="W449" s="50">
        <v>0</v>
      </c>
      <c r="X449" s="43">
        <f t="shared" si="169"/>
        <v>175395.52799999999</v>
      </c>
      <c r="Y449" s="50" t="e">
        <f>+(J449*11.55+K449*23.1)*12*30+[1]Лист1!$BC$99</f>
        <v>#REF!</v>
      </c>
      <c r="Z449" s="33"/>
      <c r="AA449" s="43">
        <f t="shared" si="153"/>
        <v>7048460.5514257606</v>
      </c>
      <c r="AB449" s="43">
        <v>0</v>
      </c>
      <c r="AC449" s="43">
        <v>0</v>
      </c>
      <c r="AD449" s="43">
        <v>0</v>
      </c>
      <c r="AE449" s="43">
        <v>0</v>
      </c>
      <c r="AF449" s="43">
        <v>0</v>
      </c>
      <c r="AG449" s="43">
        <v>0</v>
      </c>
      <c r="AH449" s="43">
        <v>0</v>
      </c>
      <c r="AI449" s="43">
        <v>0</v>
      </c>
      <c r="AJ449" s="43">
        <v>0</v>
      </c>
      <c r="AK449" s="43">
        <v>1175494.8799999999</v>
      </c>
      <c r="AL449" s="43">
        <v>4963390.03</v>
      </c>
      <c r="AM449" s="43">
        <v>0</v>
      </c>
      <c r="AN449" s="43">
        <v>704846.05599999998</v>
      </c>
      <c r="AO449" s="43">
        <v>70484.605599999995</v>
      </c>
      <c r="AP449" s="43">
        <v>134244.97982576001</v>
      </c>
      <c r="AQ449" s="5">
        <f t="shared" si="154"/>
        <v>2</v>
      </c>
      <c r="AS449" s="36">
        <f t="shared" si="166"/>
        <v>26</v>
      </c>
      <c r="AT449" s="36">
        <f t="shared" si="167"/>
        <v>26</v>
      </c>
      <c r="AU449" s="37" t="s">
        <v>233</v>
      </c>
      <c r="AV449" s="36" t="s">
        <v>566</v>
      </c>
      <c r="AW449" s="36"/>
      <c r="AX449" s="45" t="e">
        <f t="shared" si="155"/>
        <v>#REF!</v>
      </c>
      <c r="AY449" s="46">
        <v>7048460.5599999996</v>
      </c>
      <c r="AZ449" s="46"/>
      <c r="BA449" s="46"/>
      <c r="BB449" s="46"/>
      <c r="BC449" s="46"/>
      <c r="BD449" s="46"/>
      <c r="BE449" s="45"/>
      <c r="BF449" s="45">
        <v>0</v>
      </c>
      <c r="BG449" s="46"/>
      <c r="BH449" s="46"/>
      <c r="BI449" s="46">
        <v>1175494.8799999999</v>
      </c>
      <c r="BJ449" s="46">
        <v>4963390.03</v>
      </c>
      <c r="BK449" s="46"/>
      <c r="BL449" s="46">
        <v>704846.06</v>
      </c>
      <c r="BM449" s="46">
        <v>70484.61</v>
      </c>
      <c r="BN449" s="46">
        <v>134244.98000000001</v>
      </c>
      <c r="BP449" s="48">
        <f>+AY449-'Приложение 2'!E450</f>
        <v>0</v>
      </c>
    </row>
    <row r="450" spans="1:68" ht="12.75" customHeight="1" x14ac:dyDescent="0.2">
      <c r="A450" s="36">
        <f t="shared" si="156"/>
        <v>437</v>
      </c>
      <c r="B450" s="36">
        <f t="shared" si="157"/>
        <v>251</v>
      </c>
      <c r="C450" s="37" t="s">
        <v>233</v>
      </c>
      <c r="D450" s="36" t="s">
        <v>567</v>
      </c>
      <c r="E450" s="38" t="s">
        <v>141</v>
      </c>
      <c r="F450" s="39" t="s">
        <v>61</v>
      </c>
      <c r="G450" s="39">
        <v>4</v>
      </c>
      <c r="H450" s="39">
        <v>3</v>
      </c>
      <c r="I450" s="38">
        <v>1279.5</v>
      </c>
      <c r="J450" s="38">
        <v>1081.5999999999999</v>
      </c>
      <c r="K450" s="38">
        <v>197.9</v>
      </c>
      <c r="L450" s="40">
        <v>41</v>
      </c>
      <c r="M450" s="41" t="e">
        <f t="shared" si="152"/>
        <v>#REF!</v>
      </c>
      <c r="N450" s="41"/>
      <c r="O450" s="41">
        <v>985454.83</v>
      </c>
      <c r="P450" s="41">
        <v>0</v>
      </c>
      <c r="Q450" s="41">
        <f t="shared" si="170"/>
        <v>174052.49400000001</v>
      </c>
      <c r="R450" s="41" t="e">
        <f t="shared" si="171"/>
        <v>#REF!</v>
      </c>
      <c r="S450" s="41" t="e">
        <f t="shared" ref="S450:S461" si="172">IF(Y450&gt;0, AY450-O450-P450-Q450-R450, 0)</f>
        <v>#REF!</v>
      </c>
      <c r="T450" s="38">
        <v>8902.98</v>
      </c>
      <c r="U450" s="38">
        <v>10185.64</v>
      </c>
      <c r="V450" s="39">
        <v>2026</v>
      </c>
      <c r="W450" s="50">
        <v>0</v>
      </c>
      <c r="X450" s="43">
        <f t="shared" si="169"/>
        <v>174052.49400000001</v>
      </c>
      <c r="Y450" s="50" t="e">
        <f>+(J450*11.55+K450*23.1)*12*30+[1]Лист1!$BC$100</f>
        <v>#REF!</v>
      </c>
      <c r="Z450" s="33"/>
      <c r="AA450" s="43">
        <f t="shared" si="153"/>
        <v>13032526.386440281</v>
      </c>
      <c r="AB450" s="43">
        <v>3908762.24</v>
      </c>
      <c r="AC450" s="43">
        <v>1610086.66</v>
      </c>
      <c r="AD450" s="43">
        <v>0</v>
      </c>
      <c r="AE450" s="43">
        <v>1297775.21</v>
      </c>
      <c r="AF450" s="43">
        <v>0</v>
      </c>
      <c r="AG450" s="43"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4574742.51</v>
      </c>
      <c r="AM450" s="43">
        <v>0</v>
      </c>
      <c r="AN450" s="43">
        <v>1261728.3859000001</v>
      </c>
      <c r="AO450" s="43">
        <v>130325.26390000001</v>
      </c>
      <c r="AP450" s="43">
        <v>249106.11664028</v>
      </c>
      <c r="AQ450" s="5">
        <f t="shared" si="154"/>
        <v>4</v>
      </c>
      <c r="AS450" s="36">
        <f t="shared" si="166"/>
        <v>27</v>
      </c>
      <c r="AT450" s="36">
        <f t="shared" si="167"/>
        <v>27</v>
      </c>
      <c r="AU450" s="37" t="s">
        <v>233</v>
      </c>
      <c r="AV450" s="36" t="s">
        <v>567</v>
      </c>
      <c r="AW450" s="36"/>
      <c r="AX450" s="45" t="e">
        <f t="shared" si="155"/>
        <v>#REF!</v>
      </c>
      <c r="AY450" s="46">
        <v>13032526.390000001</v>
      </c>
      <c r="AZ450" s="46">
        <v>3908762.24</v>
      </c>
      <c r="BA450" s="46">
        <v>1610086.66</v>
      </c>
      <c r="BB450" s="46"/>
      <c r="BC450" s="46">
        <v>1297775.21</v>
      </c>
      <c r="BD450" s="46"/>
      <c r="BE450" s="45"/>
      <c r="BF450" s="45">
        <v>0</v>
      </c>
      <c r="BG450" s="46"/>
      <c r="BH450" s="46"/>
      <c r="BI450" s="46"/>
      <c r="BJ450" s="46">
        <v>4574742.51</v>
      </c>
      <c r="BK450" s="46"/>
      <c r="BL450" s="46">
        <v>1261728.3899999999</v>
      </c>
      <c r="BM450" s="46">
        <v>130325.26</v>
      </c>
      <c r="BN450" s="46">
        <v>249106.12</v>
      </c>
      <c r="BP450" s="48">
        <f>+AY450-'Приложение 2'!E451</f>
        <v>0</v>
      </c>
    </row>
    <row r="451" spans="1:68" ht="12.75" customHeight="1" x14ac:dyDescent="0.2">
      <c r="A451" s="36">
        <f t="shared" si="156"/>
        <v>438</v>
      </c>
      <c r="B451" s="36">
        <f t="shared" si="157"/>
        <v>252</v>
      </c>
      <c r="C451" s="37" t="s">
        <v>233</v>
      </c>
      <c r="D451" s="36" t="s">
        <v>568</v>
      </c>
      <c r="E451" s="38" t="s">
        <v>69</v>
      </c>
      <c r="F451" s="39" t="s">
        <v>61</v>
      </c>
      <c r="G451" s="39">
        <v>2</v>
      </c>
      <c r="H451" s="39">
        <v>1</v>
      </c>
      <c r="I451" s="38">
        <v>617.6</v>
      </c>
      <c r="J451" s="38">
        <v>342.1</v>
      </c>
      <c r="K451" s="38">
        <v>275.5</v>
      </c>
      <c r="L451" s="40">
        <v>16</v>
      </c>
      <c r="M451" s="41">
        <f t="shared" si="152"/>
        <v>26970054.699999996</v>
      </c>
      <c r="N451" s="41"/>
      <c r="O451" s="41">
        <v>1744842.69</v>
      </c>
      <c r="P451" s="41">
        <v>0</v>
      </c>
      <c r="Q451" s="41">
        <f t="shared" si="170"/>
        <v>589555.28099999996</v>
      </c>
      <c r="R451" s="41">
        <f t="shared" si="171"/>
        <v>3713509.8000000003</v>
      </c>
      <c r="S451" s="41">
        <f t="shared" si="172"/>
        <v>20922146.928999998</v>
      </c>
      <c r="T451" s="38">
        <v>38214.86</v>
      </c>
      <c r="U451" s="38">
        <v>43669.13</v>
      </c>
      <c r="V451" s="39">
        <v>2026</v>
      </c>
      <c r="W451" s="43">
        <v>484339.17</v>
      </c>
      <c r="X451" s="43">
        <f t="shared" si="169"/>
        <v>105216.111</v>
      </c>
      <c r="Y451" s="43">
        <f>+(J451*11.55+K451*23.1)*12*30</f>
        <v>3713509.8000000003</v>
      </c>
      <c r="Z451" s="33"/>
      <c r="AA451" s="44">
        <f t="shared" si="153"/>
        <v>26970054.695785102</v>
      </c>
      <c r="AB451" s="43">
        <v>2452438.81</v>
      </c>
      <c r="AC451" s="43">
        <v>1492272.38</v>
      </c>
      <c r="AD451" s="43">
        <v>703182.09</v>
      </c>
      <c r="AE451" s="43">
        <v>599247.68000000005</v>
      </c>
      <c r="AF451" s="43">
        <v>0</v>
      </c>
      <c r="AG451" s="43">
        <v>0</v>
      </c>
      <c r="AH451" s="43">
        <v>0</v>
      </c>
      <c r="AI451" s="43">
        <v>0</v>
      </c>
      <c r="AJ451" s="43">
        <v>7094484.5700000003</v>
      </c>
      <c r="AK451" s="43">
        <v>0</v>
      </c>
      <c r="AL451" s="43">
        <v>5800914.7000000002</v>
      </c>
      <c r="AM451" s="43">
        <v>5458960.1600000001</v>
      </c>
      <c r="AN451" s="43">
        <v>2582736.7466000002</v>
      </c>
      <c r="AO451" s="43">
        <v>269700.54690000002</v>
      </c>
      <c r="AP451" s="43">
        <v>516117.01228510001</v>
      </c>
      <c r="AQ451" s="5">
        <f t="shared" si="154"/>
        <v>7</v>
      </c>
      <c r="AS451" s="36">
        <f t="shared" si="166"/>
        <v>28</v>
      </c>
      <c r="AT451" s="36">
        <f t="shared" si="167"/>
        <v>28</v>
      </c>
      <c r="AU451" s="37" t="s">
        <v>233</v>
      </c>
      <c r="AV451" s="36" t="s">
        <v>568</v>
      </c>
      <c r="AW451" s="36"/>
      <c r="AX451" s="45">
        <f t="shared" si="155"/>
        <v>0</v>
      </c>
      <c r="AY451" s="46">
        <v>26970054.699999999</v>
      </c>
      <c r="AZ451" s="46">
        <v>2452438.81</v>
      </c>
      <c r="BA451" s="46">
        <v>1492272.38</v>
      </c>
      <c r="BB451" s="46">
        <v>703182.09</v>
      </c>
      <c r="BC451" s="46">
        <v>599247.68000000005</v>
      </c>
      <c r="BD451" s="46"/>
      <c r="BE451" s="45"/>
      <c r="BF451" s="45">
        <v>0</v>
      </c>
      <c r="BG451" s="46"/>
      <c r="BH451" s="46">
        <v>7094484.5700000003</v>
      </c>
      <c r="BI451" s="46"/>
      <c r="BJ451" s="46">
        <v>5800914.7000000002</v>
      </c>
      <c r="BK451" s="46">
        <v>5458960.1600000001</v>
      </c>
      <c r="BL451" s="46">
        <v>2582736.75</v>
      </c>
      <c r="BM451" s="46">
        <v>269700.55</v>
      </c>
      <c r="BN451" s="46">
        <v>516117.01</v>
      </c>
      <c r="BP451" s="48">
        <f>+AY451-'Приложение 2'!E452</f>
        <v>0</v>
      </c>
    </row>
    <row r="452" spans="1:68" ht="12.75" customHeight="1" x14ac:dyDescent="0.2">
      <c r="A452" s="36">
        <f t="shared" si="156"/>
        <v>439</v>
      </c>
      <c r="B452" s="36">
        <f t="shared" si="157"/>
        <v>253</v>
      </c>
      <c r="C452" s="37" t="s">
        <v>233</v>
      </c>
      <c r="D452" s="36" t="s">
        <v>569</v>
      </c>
      <c r="E452" s="38" t="s">
        <v>147</v>
      </c>
      <c r="F452" s="39" t="s">
        <v>61</v>
      </c>
      <c r="G452" s="39">
        <v>4</v>
      </c>
      <c r="H452" s="39">
        <v>1</v>
      </c>
      <c r="I452" s="38">
        <v>1247</v>
      </c>
      <c r="J452" s="38">
        <v>929.1</v>
      </c>
      <c r="K452" s="38">
        <v>317.89999999999998</v>
      </c>
      <c r="L452" s="40">
        <v>43</v>
      </c>
      <c r="M452" s="41" t="e">
        <f t="shared" si="152"/>
        <v>#REF!</v>
      </c>
      <c r="N452" s="41"/>
      <c r="O452" s="41">
        <v>378194.87</v>
      </c>
      <c r="P452" s="41">
        <v>0</v>
      </c>
      <c r="Q452" s="41">
        <f t="shared" si="170"/>
        <v>184360.86900000001</v>
      </c>
      <c r="R452" s="41" t="e">
        <f t="shared" si="171"/>
        <v>#REF!</v>
      </c>
      <c r="S452" s="41" t="e">
        <f t="shared" si="172"/>
        <v>#REF!</v>
      </c>
      <c r="T452" s="38">
        <v>3575.41</v>
      </c>
      <c r="U452" s="38">
        <v>4105.17</v>
      </c>
      <c r="V452" s="39">
        <v>2026</v>
      </c>
      <c r="W452" s="50">
        <v>0</v>
      </c>
      <c r="X452" s="43">
        <f t="shared" si="169"/>
        <v>184360.86900000001</v>
      </c>
      <c r="Y452" s="50" t="e">
        <f>+(J452*11.55+K452*23.1)*12*30+[1]Лист1!$BC$102</f>
        <v>#REF!</v>
      </c>
      <c r="Z452" s="33"/>
      <c r="AA452" s="43">
        <f t="shared" si="153"/>
        <v>5119146.9924715394</v>
      </c>
      <c r="AB452" s="43">
        <v>0</v>
      </c>
      <c r="AC452" s="43">
        <v>0</v>
      </c>
      <c r="AD452" s="43">
        <v>0</v>
      </c>
      <c r="AE452" s="43">
        <v>0</v>
      </c>
      <c r="AF452" s="43">
        <v>0</v>
      </c>
      <c r="AG452" s="43">
        <v>0</v>
      </c>
      <c r="AH452" s="43">
        <v>0</v>
      </c>
      <c r="AI452" s="43">
        <v>0</v>
      </c>
      <c r="AJ452" s="43">
        <v>0</v>
      </c>
      <c r="AK452" s="43">
        <v>0</v>
      </c>
      <c r="AL452" s="43">
        <v>4458541.55</v>
      </c>
      <c r="AM452" s="43">
        <v>0</v>
      </c>
      <c r="AN452" s="43">
        <v>511914.69900000002</v>
      </c>
      <c r="AO452" s="43">
        <v>51191.469899999996</v>
      </c>
      <c r="AP452" s="43">
        <v>97499.273571540005</v>
      </c>
      <c r="AQ452" s="5">
        <f t="shared" si="154"/>
        <v>1</v>
      </c>
      <c r="AS452" s="36">
        <f t="shared" si="166"/>
        <v>29</v>
      </c>
      <c r="AT452" s="36">
        <f t="shared" si="167"/>
        <v>29</v>
      </c>
      <c r="AU452" s="37" t="s">
        <v>233</v>
      </c>
      <c r="AV452" s="36" t="s">
        <v>569</v>
      </c>
      <c r="AW452" s="36"/>
      <c r="AX452" s="45" t="e">
        <f t="shared" si="155"/>
        <v>#REF!</v>
      </c>
      <c r="AY452" s="46">
        <v>5119146.99</v>
      </c>
      <c r="AZ452" s="46"/>
      <c r="BA452" s="46"/>
      <c r="BB452" s="46"/>
      <c r="BC452" s="46"/>
      <c r="BD452" s="46"/>
      <c r="BE452" s="45"/>
      <c r="BF452" s="45">
        <v>0</v>
      </c>
      <c r="BG452" s="46"/>
      <c r="BH452" s="46"/>
      <c r="BI452" s="46"/>
      <c r="BJ452" s="46">
        <v>4458541.55</v>
      </c>
      <c r="BK452" s="46"/>
      <c r="BL452" s="46">
        <v>511914.7</v>
      </c>
      <c r="BM452" s="46">
        <v>51191.47</v>
      </c>
      <c r="BN452" s="46">
        <v>97499.27</v>
      </c>
      <c r="BP452" s="48">
        <f>+AY452-'Приложение 2'!E453</f>
        <v>0</v>
      </c>
    </row>
    <row r="453" spans="1:68" ht="12.75" customHeight="1" x14ac:dyDescent="0.2">
      <c r="A453" s="36">
        <f t="shared" si="156"/>
        <v>440</v>
      </c>
      <c r="B453" s="36">
        <f t="shared" si="157"/>
        <v>254</v>
      </c>
      <c r="C453" s="37" t="s">
        <v>233</v>
      </c>
      <c r="D453" s="36" t="s">
        <v>570</v>
      </c>
      <c r="E453" s="38" t="s">
        <v>283</v>
      </c>
      <c r="F453" s="39" t="s">
        <v>61</v>
      </c>
      <c r="G453" s="39">
        <v>4</v>
      </c>
      <c r="H453" s="39">
        <v>4</v>
      </c>
      <c r="I453" s="38">
        <v>1206.0999999999999</v>
      </c>
      <c r="J453" s="38">
        <v>1206.0999999999999</v>
      </c>
      <c r="K453" s="38">
        <v>0</v>
      </c>
      <c r="L453" s="40">
        <v>55</v>
      </c>
      <c r="M453" s="41" t="e">
        <f t="shared" si="152"/>
        <v>#REF!</v>
      </c>
      <c r="N453" s="41"/>
      <c r="O453" s="41">
        <v>685656.98</v>
      </c>
      <c r="P453" s="41">
        <v>0</v>
      </c>
      <c r="Q453" s="41">
        <f t="shared" si="170"/>
        <v>142090.641</v>
      </c>
      <c r="R453" s="41" t="e">
        <f t="shared" si="171"/>
        <v>#REF!</v>
      </c>
      <c r="S453" s="41" t="e">
        <f t="shared" si="172"/>
        <v>#REF!</v>
      </c>
      <c r="T453" s="38">
        <v>6630.33</v>
      </c>
      <c r="U453" s="38">
        <v>7535.63</v>
      </c>
      <c r="V453" s="39">
        <v>2026</v>
      </c>
      <c r="W453" s="50">
        <v>0</v>
      </c>
      <c r="X453" s="43">
        <f t="shared" si="169"/>
        <v>142090.641</v>
      </c>
      <c r="Y453" s="50" t="e">
        <f>+(J453*11.55+K453*23.1)*12*30+[1]Лист1!$BC$103</f>
        <v>#REF!</v>
      </c>
      <c r="Z453" s="33"/>
      <c r="AA453" s="43">
        <f t="shared" si="153"/>
        <v>9088723.3477267791</v>
      </c>
      <c r="AB453" s="43">
        <v>3684531.56</v>
      </c>
      <c r="AC453" s="43">
        <v>0</v>
      </c>
      <c r="AD453" s="43">
        <v>0</v>
      </c>
      <c r="AE453" s="43">
        <v>0</v>
      </c>
      <c r="AF453" s="43">
        <v>0</v>
      </c>
      <c r="AG453" s="43">
        <v>0</v>
      </c>
      <c r="AH453" s="43">
        <v>0</v>
      </c>
      <c r="AI453" s="43">
        <v>0</v>
      </c>
      <c r="AJ453" s="43">
        <v>0</v>
      </c>
      <c r="AK453" s="43">
        <v>0</v>
      </c>
      <c r="AL453" s="43">
        <v>4312307.1100000003</v>
      </c>
      <c r="AM453" s="43">
        <v>0</v>
      </c>
      <c r="AN453" s="43">
        <v>826122.77879999997</v>
      </c>
      <c r="AO453" s="43">
        <v>90887.233500000002</v>
      </c>
      <c r="AP453" s="43">
        <v>174874.66542678</v>
      </c>
      <c r="AQ453" s="5">
        <f t="shared" si="154"/>
        <v>2</v>
      </c>
      <c r="AS453" s="36">
        <f t="shared" si="166"/>
        <v>30</v>
      </c>
      <c r="AT453" s="36">
        <f t="shared" si="167"/>
        <v>30</v>
      </c>
      <c r="AU453" s="37" t="s">
        <v>233</v>
      </c>
      <c r="AV453" s="36" t="s">
        <v>570</v>
      </c>
      <c r="AW453" s="36"/>
      <c r="AX453" s="45" t="e">
        <f t="shared" si="155"/>
        <v>#REF!</v>
      </c>
      <c r="AY453" s="46">
        <v>9088723.3499999996</v>
      </c>
      <c r="AZ453" s="46">
        <v>3684531.56</v>
      </c>
      <c r="BA453" s="46"/>
      <c r="BB453" s="46"/>
      <c r="BC453" s="46"/>
      <c r="BD453" s="46"/>
      <c r="BE453" s="45"/>
      <c r="BF453" s="45">
        <v>0</v>
      </c>
      <c r="BG453" s="46"/>
      <c r="BH453" s="46"/>
      <c r="BI453" s="46"/>
      <c r="BJ453" s="46">
        <v>4312307.1100000003</v>
      </c>
      <c r="BK453" s="46"/>
      <c r="BL453" s="46">
        <v>826122.78</v>
      </c>
      <c r="BM453" s="46">
        <v>90887.23</v>
      </c>
      <c r="BN453" s="46">
        <v>174874.67</v>
      </c>
      <c r="BP453" s="48">
        <f>+AY453-'Приложение 2'!E454</f>
        <v>0</v>
      </c>
    </row>
    <row r="454" spans="1:68" ht="12.75" customHeight="1" x14ac:dyDescent="0.2">
      <c r="A454" s="36">
        <f t="shared" si="156"/>
        <v>441</v>
      </c>
      <c r="B454" s="36">
        <f t="shared" si="157"/>
        <v>255</v>
      </c>
      <c r="C454" s="37" t="s">
        <v>233</v>
      </c>
      <c r="D454" s="36" t="s">
        <v>571</v>
      </c>
      <c r="E454" s="38" t="s">
        <v>147</v>
      </c>
      <c r="F454" s="39" t="s">
        <v>61</v>
      </c>
      <c r="G454" s="39">
        <v>4</v>
      </c>
      <c r="H454" s="39">
        <v>4</v>
      </c>
      <c r="I454" s="38">
        <v>1261.56</v>
      </c>
      <c r="J454" s="38">
        <v>1195.1600000000001</v>
      </c>
      <c r="K454" s="38">
        <v>66.399999999999906</v>
      </c>
      <c r="L454" s="40">
        <v>42</v>
      </c>
      <c r="M454" s="41" t="e">
        <f t="shared" si="152"/>
        <v>#REF!</v>
      </c>
      <c r="N454" s="41"/>
      <c r="O454" s="41">
        <v>384914.93</v>
      </c>
      <c r="P454" s="41">
        <v>0</v>
      </c>
      <c r="Q454" s="41">
        <f t="shared" si="170"/>
        <v>156446.9676</v>
      </c>
      <c r="R454" s="41" t="e">
        <f t="shared" si="171"/>
        <v>#REF!</v>
      </c>
      <c r="S454" s="41" t="e">
        <f t="shared" si="172"/>
        <v>#REF!</v>
      </c>
      <c r="T454" s="38">
        <v>3575.41</v>
      </c>
      <c r="U454" s="38">
        <v>4105.17</v>
      </c>
      <c r="V454" s="39">
        <v>2026</v>
      </c>
      <c r="W454" s="50">
        <v>0</v>
      </c>
      <c r="X454" s="43">
        <f t="shared" si="169"/>
        <v>156446.9676</v>
      </c>
      <c r="Y454" s="50" t="e">
        <f>+(J454*11.55+K454*23.1)*12*30+[1]Лист1!$BC$104</f>
        <v>#REF!</v>
      </c>
      <c r="Z454" s="33"/>
      <c r="AA454" s="43">
        <f t="shared" si="153"/>
        <v>5178918.2670704192</v>
      </c>
      <c r="AB454" s="43">
        <v>0</v>
      </c>
      <c r="AC454" s="43">
        <v>0</v>
      </c>
      <c r="AD454" s="43">
        <v>0</v>
      </c>
      <c r="AE454" s="43">
        <v>0</v>
      </c>
      <c r="AF454" s="43">
        <v>0</v>
      </c>
      <c r="AG454" s="43">
        <v>0</v>
      </c>
      <c r="AH454" s="43">
        <v>0</v>
      </c>
      <c r="AI454" s="43">
        <v>0</v>
      </c>
      <c r="AJ454" s="43">
        <v>0</v>
      </c>
      <c r="AK454" s="43">
        <v>0</v>
      </c>
      <c r="AL454" s="43">
        <v>4510599.58</v>
      </c>
      <c r="AM454" s="43">
        <v>0</v>
      </c>
      <c r="AN454" s="43">
        <v>517891.82699999999</v>
      </c>
      <c r="AO454" s="43">
        <v>51789.182699999998</v>
      </c>
      <c r="AP454" s="43">
        <v>98637.677370420002</v>
      </c>
      <c r="AQ454" s="5">
        <f t="shared" si="154"/>
        <v>1</v>
      </c>
      <c r="AS454" s="36">
        <f t="shared" si="166"/>
        <v>31</v>
      </c>
      <c r="AT454" s="36">
        <f t="shared" si="167"/>
        <v>31</v>
      </c>
      <c r="AU454" s="37" t="s">
        <v>233</v>
      </c>
      <c r="AV454" s="36" t="s">
        <v>571</v>
      </c>
      <c r="AW454" s="36"/>
      <c r="AX454" s="45" t="e">
        <f t="shared" si="155"/>
        <v>#REF!</v>
      </c>
      <c r="AY454" s="46">
        <v>5178918.2699999996</v>
      </c>
      <c r="AZ454" s="46"/>
      <c r="BA454" s="46"/>
      <c r="BB454" s="46"/>
      <c r="BC454" s="46"/>
      <c r="BD454" s="46"/>
      <c r="BE454" s="45"/>
      <c r="BF454" s="45">
        <v>0</v>
      </c>
      <c r="BG454" s="46"/>
      <c r="BH454" s="46"/>
      <c r="BI454" s="46"/>
      <c r="BJ454" s="46">
        <v>4510599.58</v>
      </c>
      <c r="BK454" s="46"/>
      <c r="BL454" s="46">
        <v>517891.83</v>
      </c>
      <c r="BM454" s="46">
        <v>51789.18</v>
      </c>
      <c r="BN454" s="46">
        <v>98637.68</v>
      </c>
      <c r="BP454" s="48">
        <f>+AY454-'Приложение 2'!E455</f>
        <v>0</v>
      </c>
    </row>
    <row r="455" spans="1:68" ht="12.75" customHeight="1" x14ac:dyDescent="0.2">
      <c r="A455" s="36">
        <f t="shared" si="156"/>
        <v>442</v>
      </c>
      <c r="B455" s="36">
        <f t="shared" si="157"/>
        <v>256</v>
      </c>
      <c r="C455" s="37" t="s">
        <v>233</v>
      </c>
      <c r="D455" s="36" t="s">
        <v>572</v>
      </c>
      <c r="E455" s="38" t="s">
        <v>92</v>
      </c>
      <c r="F455" s="39" t="s">
        <v>61</v>
      </c>
      <c r="G455" s="39">
        <v>5</v>
      </c>
      <c r="H455" s="39">
        <v>4</v>
      </c>
      <c r="I455" s="38">
        <v>1903.3</v>
      </c>
      <c r="J455" s="38">
        <v>1722.7</v>
      </c>
      <c r="K455" s="38">
        <v>180.6</v>
      </c>
      <c r="L455" s="40">
        <v>76</v>
      </c>
      <c r="M455" s="41" t="e">
        <f t="shared" si="152"/>
        <v>#REF!</v>
      </c>
      <c r="N455" s="41"/>
      <c r="O455" s="41">
        <v>3159186.92</v>
      </c>
      <c r="P455" s="41">
        <v>0</v>
      </c>
      <c r="Q455" s="41">
        <f t="shared" si="170"/>
        <v>245504.25900000002</v>
      </c>
      <c r="R455" s="41" t="e">
        <f t="shared" si="171"/>
        <v>#REF!</v>
      </c>
      <c r="S455" s="41" t="e">
        <f t="shared" si="172"/>
        <v>#REF!</v>
      </c>
      <c r="T455" s="38">
        <v>19070.150000000001</v>
      </c>
      <c r="U455" s="38">
        <v>21787.11</v>
      </c>
      <c r="V455" s="39">
        <v>2026</v>
      </c>
      <c r="W455" s="50">
        <v>0</v>
      </c>
      <c r="X455" s="43">
        <f t="shared" si="169"/>
        <v>245504.25900000002</v>
      </c>
      <c r="Y455" s="50" t="e">
        <f>+(J455*11.55+K455*23.1)*12*30+[1]Лист1!$BC$105</f>
        <v>#REF!</v>
      </c>
      <c r="Z455" s="33"/>
      <c r="AA455" s="44">
        <f t="shared" si="153"/>
        <v>41467406.470945477</v>
      </c>
      <c r="AB455" s="43">
        <v>5814417.4800000004</v>
      </c>
      <c r="AC455" s="43">
        <v>2395058.9700000002</v>
      </c>
      <c r="AD455" s="43">
        <v>2562916.3199999998</v>
      </c>
      <c r="AE455" s="43">
        <v>1930484.99</v>
      </c>
      <c r="AF455" s="43">
        <v>0</v>
      </c>
      <c r="AG455" s="43">
        <v>0</v>
      </c>
      <c r="AH455" s="43">
        <v>0</v>
      </c>
      <c r="AI455" s="43">
        <v>0</v>
      </c>
      <c r="AJ455" s="43">
        <v>10761590.619999999</v>
      </c>
      <c r="AK455" s="43">
        <v>0</v>
      </c>
      <c r="AL455" s="43">
        <v>6805085.9100000001</v>
      </c>
      <c r="AM455" s="43">
        <v>6026669.3700000001</v>
      </c>
      <c r="AN455" s="43">
        <v>3962783.8470999999</v>
      </c>
      <c r="AO455" s="43">
        <v>414674.06469999999</v>
      </c>
      <c r="AP455" s="43">
        <v>793724.89914548001</v>
      </c>
      <c r="AQ455" s="5">
        <f t="shared" si="154"/>
        <v>7</v>
      </c>
      <c r="AS455" s="36">
        <f t="shared" si="166"/>
        <v>32</v>
      </c>
      <c r="AT455" s="36">
        <f t="shared" si="167"/>
        <v>32</v>
      </c>
      <c r="AU455" s="37" t="s">
        <v>233</v>
      </c>
      <c r="AV455" s="36" t="s">
        <v>572</v>
      </c>
      <c r="AW455" s="36"/>
      <c r="AX455" s="45" t="e">
        <f t="shared" si="155"/>
        <v>#REF!</v>
      </c>
      <c r="AY455" s="46">
        <v>41467406.469999999</v>
      </c>
      <c r="AZ455" s="46">
        <v>5814417.4800000004</v>
      </c>
      <c r="BA455" s="46">
        <v>2395058.9700000002</v>
      </c>
      <c r="BB455" s="46">
        <v>2562916.3199999998</v>
      </c>
      <c r="BC455" s="46">
        <v>1930484.99</v>
      </c>
      <c r="BD455" s="46"/>
      <c r="BE455" s="45"/>
      <c r="BF455" s="45">
        <v>0</v>
      </c>
      <c r="BG455" s="46"/>
      <c r="BH455" s="46">
        <v>10761590.619999999</v>
      </c>
      <c r="BI455" s="46"/>
      <c r="BJ455" s="46">
        <v>6805085.9100000001</v>
      </c>
      <c r="BK455" s="46">
        <v>6026669.3700000001</v>
      </c>
      <c r="BL455" s="46">
        <v>3962783.85</v>
      </c>
      <c r="BM455" s="46">
        <v>414674.06</v>
      </c>
      <c r="BN455" s="46">
        <v>793724.9</v>
      </c>
      <c r="BP455" s="48">
        <f>+AY455-'Приложение 2'!E456</f>
        <v>0</v>
      </c>
    </row>
    <row r="456" spans="1:68" ht="12.75" customHeight="1" x14ac:dyDescent="0.2">
      <c r="A456" s="36">
        <f t="shared" si="156"/>
        <v>443</v>
      </c>
      <c r="B456" s="36">
        <f t="shared" si="157"/>
        <v>257</v>
      </c>
      <c r="C456" s="37" t="s">
        <v>233</v>
      </c>
      <c r="D456" s="36" t="s">
        <v>573</v>
      </c>
      <c r="E456" s="38" t="s">
        <v>137</v>
      </c>
      <c r="F456" s="39" t="s">
        <v>61</v>
      </c>
      <c r="G456" s="39">
        <v>4</v>
      </c>
      <c r="H456" s="39">
        <v>3</v>
      </c>
      <c r="I456" s="38">
        <v>1252</v>
      </c>
      <c r="J456" s="38">
        <v>1211.5</v>
      </c>
      <c r="K456" s="38">
        <v>40.5</v>
      </c>
      <c r="L456" s="40">
        <v>40</v>
      </c>
      <c r="M456" s="41" t="e">
        <f t="shared" ref="M456:M519" si="173">SUM(N456:S456)</f>
        <v>#REF!</v>
      </c>
      <c r="N456" s="41"/>
      <c r="O456" s="41">
        <v>2078835.48</v>
      </c>
      <c r="P456" s="41">
        <v>0</v>
      </c>
      <c r="Q456" s="41">
        <f t="shared" si="170"/>
        <v>152269.42499999999</v>
      </c>
      <c r="R456" s="41" t="e">
        <f t="shared" si="171"/>
        <v>#REF!</v>
      </c>
      <c r="S456" s="41" t="e">
        <f t="shared" si="172"/>
        <v>#REF!</v>
      </c>
      <c r="T456" s="38">
        <v>19070.150000000001</v>
      </c>
      <c r="U456" s="38">
        <v>21787.11</v>
      </c>
      <c r="V456" s="39">
        <v>2026</v>
      </c>
      <c r="W456" s="50">
        <v>0</v>
      </c>
      <c r="X456" s="43">
        <f t="shared" si="169"/>
        <v>152269.42499999999</v>
      </c>
      <c r="Y456" s="50" t="e">
        <f>+(J456*11.55+K456*23.1)*12*30+[1]Лист1!$BC$106</f>
        <v>#REF!</v>
      </c>
      <c r="Z456" s="33"/>
      <c r="AA456" s="44">
        <f t="shared" ref="AA456:AA519" si="174">SUM(AB456:AP456)</f>
        <v>27277461.72142832</v>
      </c>
      <c r="AB456" s="43">
        <v>3824752.11</v>
      </c>
      <c r="AC456" s="43">
        <v>1575481.44</v>
      </c>
      <c r="AD456" s="43">
        <v>1685898.83</v>
      </c>
      <c r="AE456" s="43">
        <v>1269882.42</v>
      </c>
      <c r="AF456" s="43">
        <v>0</v>
      </c>
      <c r="AG456" s="43">
        <v>0</v>
      </c>
      <c r="AH456" s="43">
        <v>0</v>
      </c>
      <c r="AI456" s="43">
        <v>0</v>
      </c>
      <c r="AJ456" s="43">
        <v>7079026.6600000001</v>
      </c>
      <c r="AK456" s="43">
        <v>0</v>
      </c>
      <c r="AL456" s="43">
        <v>4476418.62</v>
      </c>
      <c r="AM456" s="43">
        <v>3964372.43</v>
      </c>
      <c r="AN456" s="43">
        <v>2606738.4939999999</v>
      </c>
      <c r="AO456" s="43">
        <v>272774.61719999998</v>
      </c>
      <c r="AP456" s="43">
        <v>522116.10022831999</v>
      </c>
      <c r="AQ456" s="5">
        <f t="shared" ref="AQ456:AQ503" si="175">COUNTIF(AB456:AM456, "&gt;0")</f>
        <v>7</v>
      </c>
      <c r="AS456" s="36">
        <f>+AS152+1</f>
        <v>1</v>
      </c>
      <c r="AT456" s="36">
        <f>+AT152+1</f>
        <v>1</v>
      </c>
      <c r="AU456" s="37" t="s">
        <v>233</v>
      </c>
      <c r="AV456" s="36" t="s">
        <v>573</v>
      </c>
      <c r="AW456" s="36"/>
      <c r="AX456" s="45" t="e">
        <f t="shared" ref="AX456:AX519" si="176">AY456-M456</f>
        <v>#REF!</v>
      </c>
      <c r="AY456" s="46">
        <v>27277461.719999999</v>
      </c>
      <c r="AZ456" s="46">
        <v>3824752.11</v>
      </c>
      <c r="BA456" s="46">
        <v>1575481.44</v>
      </c>
      <c r="BB456" s="46">
        <v>1685898.83</v>
      </c>
      <c r="BC456" s="46">
        <v>1269882.42</v>
      </c>
      <c r="BD456" s="46"/>
      <c r="BE456" s="45"/>
      <c r="BF456" s="45">
        <v>0</v>
      </c>
      <c r="BG456" s="46"/>
      <c r="BH456" s="46">
        <v>7079026.6600000001</v>
      </c>
      <c r="BI456" s="46"/>
      <c r="BJ456" s="46">
        <v>4476418.62</v>
      </c>
      <c r="BK456" s="46">
        <v>3964372.43</v>
      </c>
      <c r="BL456" s="46">
        <v>2606738.4900000002</v>
      </c>
      <c r="BM456" s="46">
        <v>272774.62</v>
      </c>
      <c r="BN456" s="46">
        <v>522116.1</v>
      </c>
      <c r="BP456" s="48">
        <f>+AY456-'Приложение 2'!E457</f>
        <v>0</v>
      </c>
    </row>
    <row r="457" spans="1:68" ht="12.75" customHeight="1" x14ac:dyDescent="0.2">
      <c r="A457" s="36">
        <f t="shared" ref="A457:A503" si="177">+A456+1</f>
        <v>444</v>
      </c>
      <c r="B457" s="36">
        <f t="shared" ref="B457:B503" si="178">+B456+1</f>
        <v>258</v>
      </c>
      <c r="C457" s="37" t="s">
        <v>233</v>
      </c>
      <c r="D457" s="36" t="s">
        <v>574</v>
      </c>
      <c r="E457" s="38" t="s">
        <v>137</v>
      </c>
      <c r="F457" s="39" t="s">
        <v>61</v>
      </c>
      <c r="G457" s="39">
        <v>4</v>
      </c>
      <c r="H457" s="39">
        <v>1</v>
      </c>
      <c r="I457" s="38">
        <v>1336.7</v>
      </c>
      <c r="J457" s="38">
        <v>1239.5999999999999</v>
      </c>
      <c r="K457" s="38">
        <v>97.100000000000094</v>
      </c>
      <c r="L457" s="40">
        <v>56</v>
      </c>
      <c r="M457" s="41" t="e">
        <f t="shared" si="173"/>
        <v>#REF!</v>
      </c>
      <c r="N457" s="41"/>
      <c r="O457" s="41">
        <v>2218986.06</v>
      </c>
      <c r="P457" s="41">
        <v>0</v>
      </c>
      <c r="Q457" s="41">
        <f t="shared" si="170"/>
        <v>168915.97800000003</v>
      </c>
      <c r="R457" s="41" t="e">
        <f t="shared" si="171"/>
        <v>#REF!</v>
      </c>
      <c r="S457" s="41" t="e">
        <f t="shared" si="172"/>
        <v>#REF!</v>
      </c>
      <c r="T457" s="38">
        <v>19070.150000000001</v>
      </c>
      <c r="U457" s="38">
        <v>21787.11</v>
      </c>
      <c r="V457" s="39">
        <v>2026</v>
      </c>
      <c r="W457" s="50">
        <v>0</v>
      </c>
      <c r="X457" s="43">
        <f t="shared" si="169"/>
        <v>168915.97800000003</v>
      </c>
      <c r="Y457" s="50" t="e">
        <f>+(J457*11.55+K457*23.1)*12*30+[1]Лист1!$BC$108</f>
        <v>#REF!</v>
      </c>
      <c r="Z457" s="33"/>
      <c r="AA457" s="44">
        <f t="shared" si="174"/>
        <v>29122829.933932923</v>
      </c>
      <c r="AB457" s="43">
        <v>4083503.3</v>
      </c>
      <c r="AC457" s="43">
        <v>1682065.53</v>
      </c>
      <c r="AD457" s="43">
        <v>1799952.85</v>
      </c>
      <c r="AE457" s="43">
        <v>1355792.19</v>
      </c>
      <c r="AF457" s="43">
        <v>0</v>
      </c>
      <c r="AG457" s="43">
        <v>0</v>
      </c>
      <c r="AH457" s="43">
        <v>0</v>
      </c>
      <c r="AI457" s="43">
        <v>0</v>
      </c>
      <c r="AJ457" s="43">
        <v>7557935.2599999998</v>
      </c>
      <c r="AK457" s="43">
        <v>0</v>
      </c>
      <c r="AL457" s="43">
        <v>4779256.21</v>
      </c>
      <c r="AM457" s="43">
        <v>4232569.1900000004</v>
      </c>
      <c r="AN457" s="43">
        <v>2783088.9328999999</v>
      </c>
      <c r="AO457" s="43">
        <v>291228.29930000001</v>
      </c>
      <c r="AP457" s="43">
        <v>557438.17173291999</v>
      </c>
      <c r="AQ457" s="5">
        <f t="shared" si="175"/>
        <v>7</v>
      </c>
      <c r="AS457" s="36">
        <f>+AS177+1</f>
        <v>34</v>
      </c>
      <c r="AT457" s="36">
        <f>+AT177+1</f>
        <v>34</v>
      </c>
      <c r="AU457" s="37" t="s">
        <v>233</v>
      </c>
      <c r="AV457" s="36" t="s">
        <v>574</v>
      </c>
      <c r="AW457" s="36"/>
      <c r="AX457" s="45" t="e">
        <f t="shared" si="176"/>
        <v>#REF!</v>
      </c>
      <c r="AY457" s="46">
        <v>29122829.93</v>
      </c>
      <c r="AZ457" s="46">
        <v>4083503.3</v>
      </c>
      <c r="BA457" s="46">
        <v>1682065.53</v>
      </c>
      <c r="BB457" s="46">
        <v>1799952.85</v>
      </c>
      <c r="BC457" s="46">
        <v>1355792.19</v>
      </c>
      <c r="BD457" s="46"/>
      <c r="BE457" s="45"/>
      <c r="BF457" s="45">
        <v>0</v>
      </c>
      <c r="BG457" s="46"/>
      <c r="BH457" s="46">
        <v>7557935.2599999998</v>
      </c>
      <c r="BI457" s="46"/>
      <c r="BJ457" s="46">
        <v>4779256.21</v>
      </c>
      <c r="BK457" s="46">
        <v>4232569.1900000004</v>
      </c>
      <c r="BL457" s="46">
        <v>2783088.93</v>
      </c>
      <c r="BM457" s="46">
        <v>291228.3</v>
      </c>
      <c r="BN457" s="46">
        <v>557438.17000000004</v>
      </c>
      <c r="BP457" s="48">
        <f>+AY457-'Приложение 2'!E458</f>
        <v>0</v>
      </c>
    </row>
    <row r="458" spans="1:68" ht="12.75" customHeight="1" x14ac:dyDescent="0.2">
      <c r="A458" s="36">
        <f t="shared" si="177"/>
        <v>445</v>
      </c>
      <c r="B458" s="36">
        <f t="shared" si="178"/>
        <v>259</v>
      </c>
      <c r="C458" s="37" t="s">
        <v>233</v>
      </c>
      <c r="D458" s="36" t="s">
        <v>575</v>
      </c>
      <c r="E458" s="38" t="s">
        <v>178</v>
      </c>
      <c r="F458" s="39" t="s">
        <v>61</v>
      </c>
      <c r="G458" s="39">
        <v>4</v>
      </c>
      <c r="H458" s="39">
        <v>1</v>
      </c>
      <c r="I458" s="38">
        <v>1245.4000000000001</v>
      </c>
      <c r="J458" s="38">
        <v>1045.0999999999999</v>
      </c>
      <c r="K458" s="38">
        <v>200.3</v>
      </c>
      <c r="L458" s="40">
        <v>44</v>
      </c>
      <c r="M458" s="41" t="e">
        <f t="shared" si="173"/>
        <v>#REF!</v>
      </c>
      <c r="N458" s="41"/>
      <c r="O458" s="41">
        <v>2066432.03</v>
      </c>
      <c r="P458" s="41">
        <v>0</v>
      </c>
      <c r="Q458" s="41">
        <f t="shared" si="170"/>
        <v>170317.91699999999</v>
      </c>
      <c r="R458" s="41" t="e">
        <f t="shared" si="171"/>
        <v>#REF!</v>
      </c>
      <c r="S458" s="41" t="e">
        <f t="shared" si="172"/>
        <v>#REF!</v>
      </c>
      <c r="T458" s="38">
        <v>19070.150000000001</v>
      </c>
      <c r="U458" s="38">
        <v>21787.11</v>
      </c>
      <c r="V458" s="39">
        <v>2026</v>
      </c>
      <c r="W458" s="50">
        <v>0</v>
      </c>
      <c r="X458" s="43">
        <f t="shared" si="169"/>
        <v>170317.91699999999</v>
      </c>
      <c r="Y458" s="50" t="e">
        <f>+(J458*11.55+K458*23.1)*12*30+[1]Лист1!$BC$109</f>
        <v>#REF!</v>
      </c>
      <c r="Z458" s="33"/>
      <c r="AA458" s="44">
        <f t="shared" si="174"/>
        <v>27133666.801219862</v>
      </c>
      <c r="AB458" s="43">
        <v>3804589.67</v>
      </c>
      <c r="AC458" s="43">
        <v>1567176.19</v>
      </c>
      <c r="AD458" s="43">
        <v>1677011.5</v>
      </c>
      <c r="AE458" s="43">
        <v>1263188.1599999999</v>
      </c>
      <c r="AF458" s="43">
        <v>0</v>
      </c>
      <c r="AG458" s="43">
        <v>0</v>
      </c>
      <c r="AH458" s="43">
        <v>0</v>
      </c>
      <c r="AI458" s="43">
        <v>0</v>
      </c>
      <c r="AJ458" s="43">
        <v>7041709.1100000003</v>
      </c>
      <c r="AK458" s="43">
        <v>0</v>
      </c>
      <c r="AL458" s="43">
        <v>4452820.8899999997</v>
      </c>
      <c r="AM458" s="43">
        <v>3943473.98</v>
      </c>
      <c r="AN458" s="43">
        <v>2592996.9021000001</v>
      </c>
      <c r="AO458" s="43">
        <v>271336.66800000001</v>
      </c>
      <c r="AP458" s="43">
        <v>519363.73111986002</v>
      </c>
      <c r="AQ458" s="5">
        <f t="shared" si="175"/>
        <v>7</v>
      </c>
      <c r="AS458" s="36">
        <f t="shared" ref="AS458:AS503" si="179">+AS457+1</f>
        <v>35</v>
      </c>
      <c r="AT458" s="36">
        <f t="shared" ref="AT458:AT503" si="180">+AT457+1</f>
        <v>35</v>
      </c>
      <c r="AU458" s="37" t="s">
        <v>233</v>
      </c>
      <c r="AV458" s="36" t="s">
        <v>575</v>
      </c>
      <c r="AW458" s="36"/>
      <c r="AX458" s="45" t="e">
        <f t="shared" si="176"/>
        <v>#REF!</v>
      </c>
      <c r="AY458" s="46">
        <v>27133666.800000001</v>
      </c>
      <c r="AZ458" s="46">
        <v>3804589.67</v>
      </c>
      <c r="BA458" s="46">
        <v>1567176.19</v>
      </c>
      <c r="BB458" s="46">
        <v>1677011.5</v>
      </c>
      <c r="BC458" s="46">
        <v>1263188.1599999999</v>
      </c>
      <c r="BD458" s="46"/>
      <c r="BE458" s="45"/>
      <c r="BF458" s="45">
        <v>0</v>
      </c>
      <c r="BG458" s="46"/>
      <c r="BH458" s="46">
        <v>7041709.1100000003</v>
      </c>
      <c r="BI458" s="46"/>
      <c r="BJ458" s="46">
        <v>4452820.8899999997</v>
      </c>
      <c r="BK458" s="46">
        <v>3943473.98</v>
      </c>
      <c r="BL458" s="46">
        <v>2592996.9</v>
      </c>
      <c r="BM458" s="46">
        <v>271336.67</v>
      </c>
      <c r="BN458" s="46">
        <v>519363.73</v>
      </c>
      <c r="BP458" s="48">
        <f>+AY458-'Приложение 2'!E459</f>
        <v>0</v>
      </c>
    </row>
    <row r="459" spans="1:68" ht="12.75" customHeight="1" x14ac:dyDescent="0.2">
      <c r="A459" s="36">
        <f t="shared" si="177"/>
        <v>446</v>
      </c>
      <c r="B459" s="36">
        <f t="shared" si="178"/>
        <v>260</v>
      </c>
      <c r="C459" s="37" t="s">
        <v>233</v>
      </c>
      <c r="D459" s="36" t="s">
        <v>576</v>
      </c>
      <c r="E459" s="38" t="s">
        <v>149</v>
      </c>
      <c r="F459" s="39" t="s">
        <v>61</v>
      </c>
      <c r="G459" s="39">
        <v>4</v>
      </c>
      <c r="H459" s="39">
        <v>1</v>
      </c>
      <c r="I459" s="38">
        <v>1377.7</v>
      </c>
      <c r="J459" s="38">
        <v>1247.2</v>
      </c>
      <c r="K459" s="38">
        <v>130.5</v>
      </c>
      <c r="L459" s="40">
        <v>31</v>
      </c>
      <c r="M459" s="41" t="e">
        <f t="shared" si="173"/>
        <v>#REF!</v>
      </c>
      <c r="N459" s="41"/>
      <c r="O459" s="41">
        <v>31842.94</v>
      </c>
      <c r="P459" s="41">
        <v>0</v>
      </c>
      <c r="Q459" s="41">
        <f t="shared" si="170"/>
        <v>177681.04200000002</v>
      </c>
      <c r="R459" s="41" t="e">
        <f t="shared" si="171"/>
        <v>#REF!</v>
      </c>
      <c r="S459" s="41" t="e">
        <f t="shared" si="172"/>
        <v>#REF!</v>
      </c>
      <c r="T459" s="38">
        <v>4422.1899999999996</v>
      </c>
      <c r="U459" s="38">
        <v>5077.41</v>
      </c>
      <c r="V459" s="39">
        <v>2026</v>
      </c>
      <c r="W459" s="43">
        <v>0</v>
      </c>
      <c r="X459" s="43">
        <f t="shared" si="169"/>
        <v>177681.04200000002</v>
      </c>
      <c r="Y459" s="43" t="e">
        <f>+(J459*11.55+K459*23.1)*12*30+[1]Лист1!$BC$107</f>
        <v>#REF!</v>
      </c>
      <c r="Z459" s="33"/>
      <c r="AA459" s="43">
        <f t="shared" si="174"/>
        <v>6995147.7578369593</v>
      </c>
      <c r="AB459" s="43">
        <v>0</v>
      </c>
      <c r="AC459" s="43">
        <v>0</v>
      </c>
      <c r="AD459" s="43">
        <v>0</v>
      </c>
      <c r="AE459" s="43">
        <v>0</v>
      </c>
      <c r="AF459" s="43">
        <v>0</v>
      </c>
      <c r="AG459" s="43">
        <v>0</v>
      </c>
      <c r="AH459" s="43">
        <v>0</v>
      </c>
      <c r="AI459" s="43">
        <v>0</v>
      </c>
      <c r="AJ459" s="43">
        <v>0</v>
      </c>
      <c r="AK459" s="43">
        <v>1166603.73</v>
      </c>
      <c r="AL459" s="43">
        <v>4925848.1900000004</v>
      </c>
      <c r="AM459" s="43">
        <v>0</v>
      </c>
      <c r="AN459" s="43">
        <v>699514.77599999995</v>
      </c>
      <c r="AO459" s="43">
        <v>69951.477599999998</v>
      </c>
      <c r="AP459" s="43">
        <v>133229.58423696001</v>
      </c>
      <c r="AQ459" s="5">
        <f t="shared" si="175"/>
        <v>2</v>
      </c>
      <c r="AS459" s="36">
        <f t="shared" si="179"/>
        <v>36</v>
      </c>
      <c r="AT459" s="36">
        <f t="shared" si="180"/>
        <v>36</v>
      </c>
      <c r="AU459" s="37" t="s">
        <v>233</v>
      </c>
      <c r="AV459" s="36" t="s">
        <v>576</v>
      </c>
      <c r="AW459" s="36"/>
      <c r="AX459" s="45" t="e">
        <f t="shared" si="176"/>
        <v>#REF!</v>
      </c>
      <c r="AY459" s="46">
        <v>6995147.7599999998</v>
      </c>
      <c r="AZ459" s="46"/>
      <c r="BA459" s="46"/>
      <c r="BB459" s="46"/>
      <c r="BC459" s="46"/>
      <c r="BD459" s="46"/>
      <c r="BE459" s="45"/>
      <c r="BF459" s="45">
        <v>0</v>
      </c>
      <c r="BG459" s="46"/>
      <c r="BH459" s="46"/>
      <c r="BI459" s="46">
        <v>1166603.73</v>
      </c>
      <c r="BJ459" s="46">
        <v>4925848.1900000004</v>
      </c>
      <c r="BK459" s="46"/>
      <c r="BL459" s="46">
        <v>699514.78</v>
      </c>
      <c r="BM459" s="46">
        <v>69951.48</v>
      </c>
      <c r="BN459" s="46">
        <v>133229.57999999999</v>
      </c>
      <c r="BP459" s="48">
        <f>+AY459-'Приложение 2'!E460</f>
        <v>0</v>
      </c>
    </row>
    <row r="460" spans="1:68" ht="12.75" customHeight="1" x14ac:dyDescent="0.2">
      <c r="A460" s="36">
        <f t="shared" si="177"/>
        <v>447</v>
      </c>
      <c r="B460" s="36">
        <f t="shared" si="178"/>
        <v>261</v>
      </c>
      <c r="C460" s="37" t="s">
        <v>233</v>
      </c>
      <c r="D460" s="36" t="s">
        <v>243</v>
      </c>
      <c r="E460" s="38" t="s">
        <v>206</v>
      </c>
      <c r="F460" s="39" t="s">
        <v>61</v>
      </c>
      <c r="G460" s="39">
        <v>4</v>
      </c>
      <c r="H460" s="39">
        <v>3</v>
      </c>
      <c r="I460" s="38">
        <v>1261.0999999999999</v>
      </c>
      <c r="J460" s="38">
        <v>1261.0999999999999</v>
      </c>
      <c r="K460" s="38">
        <v>0</v>
      </c>
      <c r="L460" s="40">
        <v>43</v>
      </c>
      <c r="M460" s="41" t="e">
        <f t="shared" si="173"/>
        <v>#REF!</v>
      </c>
      <c r="N460" s="41"/>
      <c r="O460" s="41">
        <v>479339.78</v>
      </c>
      <c r="P460" s="41">
        <v>0</v>
      </c>
      <c r="Q460" s="41">
        <f t="shared" si="170"/>
        <v>148570.19099999999</v>
      </c>
      <c r="R460" s="41" t="e">
        <f t="shared" si="171"/>
        <v>#REF!</v>
      </c>
      <c r="S460" s="41" t="e">
        <f t="shared" si="172"/>
        <v>#REF!</v>
      </c>
      <c r="T460" s="38">
        <v>4422.1899999999996</v>
      </c>
      <c r="U460" s="38">
        <v>5077.41</v>
      </c>
      <c r="V460" s="39">
        <v>2026</v>
      </c>
      <c r="W460" s="50">
        <v>0</v>
      </c>
      <c r="X460" s="43">
        <f t="shared" si="169"/>
        <v>148570.19099999999</v>
      </c>
      <c r="Y460" s="50" t="e">
        <f>+(J460*11.55+K460*23.1)*12*30+[1]Лист1!$BC$110</f>
        <v>#REF!</v>
      </c>
      <c r="Z460" s="33"/>
      <c r="AA460" s="43">
        <f t="shared" si="174"/>
        <v>6403121.7493505003</v>
      </c>
      <c r="AB460" s="43">
        <v>0</v>
      </c>
      <c r="AC460" s="43">
        <v>0</v>
      </c>
      <c r="AD460" s="43">
        <v>0</v>
      </c>
      <c r="AE460" s="43">
        <v>0</v>
      </c>
      <c r="AF460" s="43">
        <v>0</v>
      </c>
      <c r="AG460" s="43">
        <v>0</v>
      </c>
      <c r="AH460" s="43">
        <v>0</v>
      </c>
      <c r="AI460" s="43">
        <v>0</v>
      </c>
      <c r="AJ460" s="43">
        <v>0</v>
      </c>
      <c r="AK460" s="43">
        <v>1067869.6100000001</v>
      </c>
      <c r="AL460" s="43">
        <v>4508954.8899999997</v>
      </c>
      <c r="AM460" s="43">
        <v>0</v>
      </c>
      <c r="AN460" s="43">
        <v>640312.17500000005</v>
      </c>
      <c r="AO460" s="43">
        <v>64031.217499999999</v>
      </c>
      <c r="AP460" s="43">
        <v>121953.8568505</v>
      </c>
      <c r="AQ460" s="5">
        <f t="shared" si="175"/>
        <v>2</v>
      </c>
      <c r="AS460" s="36">
        <f t="shared" si="179"/>
        <v>37</v>
      </c>
      <c r="AT460" s="36">
        <f t="shared" si="180"/>
        <v>37</v>
      </c>
      <c r="AU460" s="37" t="s">
        <v>233</v>
      </c>
      <c r="AV460" s="36" t="s">
        <v>243</v>
      </c>
      <c r="AW460" s="36"/>
      <c r="AX460" s="45" t="e">
        <f t="shared" si="176"/>
        <v>#REF!</v>
      </c>
      <c r="AY460" s="46">
        <v>6403121.7599999998</v>
      </c>
      <c r="AZ460" s="46"/>
      <c r="BA460" s="46"/>
      <c r="BB460" s="46"/>
      <c r="BC460" s="46"/>
      <c r="BD460" s="46"/>
      <c r="BE460" s="45"/>
      <c r="BF460" s="45">
        <v>0</v>
      </c>
      <c r="BG460" s="46"/>
      <c r="BH460" s="46"/>
      <c r="BI460" s="46">
        <v>1067869.6100000001</v>
      </c>
      <c r="BJ460" s="46">
        <v>4508954.8899999997</v>
      </c>
      <c r="BK460" s="46"/>
      <c r="BL460" s="46">
        <v>640312.18000000005</v>
      </c>
      <c r="BM460" s="46">
        <v>64031.22</v>
      </c>
      <c r="BN460" s="46">
        <v>121953.86</v>
      </c>
      <c r="BP460" s="48">
        <f>+AY460-'Приложение 2'!E461</f>
        <v>0</v>
      </c>
    </row>
    <row r="461" spans="1:68" ht="12.75" customHeight="1" x14ac:dyDescent="0.2">
      <c r="A461" s="36">
        <f t="shared" si="177"/>
        <v>448</v>
      </c>
      <c r="B461" s="36">
        <f t="shared" si="178"/>
        <v>262</v>
      </c>
      <c r="C461" s="37" t="s">
        <v>233</v>
      </c>
      <c r="D461" s="36" t="s">
        <v>577</v>
      </c>
      <c r="E461" s="38" t="s">
        <v>283</v>
      </c>
      <c r="F461" s="39" t="s">
        <v>61</v>
      </c>
      <c r="G461" s="39">
        <v>4</v>
      </c>
      <c r="H461" s="39">
        <v>4</v>
      </c>
      <c r="I461" s="38">
        <v>1243.5</v>
      </c>
      <c r="J461" s="38">
        <v>1046.5999999999999</v>
      </c>
      <c r="K461" s="38">
        <v>196.9</v>
      </c>
      <c r="L461" s="40">
        <v>44</v>
      </c>
      <c r="M461" s="41" t="e">
        <f t="shared" si="173"/>
        <v>#REF!</v>
      </c>
      <c r="N461" s="41"/>
      <c r="O461" s="41">
        <v>2063307.39</v>
      </c>
      <c r="P461" s="41">
        <v>0</v>
      </c>
      <c r="Q461" s="41">
        <f t="shared" si="170"/>
        <v>169693.524</v>
      </c>
      <c r="R461" s="41" t="e">
        <f t="shared" si="171"/>
        <v>#REF!</v>
      </c>
      <c r="S461" s="41" t="e">
        <f t="shared" si="172"/>
        <v>#REF!</v>
      </c>
      <c r="T461" s="38">
        <v>19070.150000000001</v>
      </c>
      <c r="U461" s="38">
        <v>21787.11</v>
      </c>
      <c r="V461" s="39">
        <v>2026</v>
      </c>
      <c r="W461" s="50">
        <v>0</v>
      </c>
      <c r="X461" s="43">
        <f t="shared" si="169"/>
        <v>169693.524</v>
      </c>
      <c r="Y461" s="50" t="e">
        <f>+(J461*11.55+K461*23.1)*12*30+[1]Лист1!$BC$113</f>
        <v>#REF!</v>
      </c>
      <c r="Z461" s="33"/>
      <c r="AA461" s="44">
        <f t="shared" si="174"/>
        <v>27092271.295477942</v>
      </c>
      <c r="AB461" s="43">
        <v>3798785.34</v>
      </c>
      <c r="AC461" s="43">
        <v>1564785.28</v>
      </c>
      <c r="AD461" s="43">
        <v>1674453.03</v>
      </c>
      <c r="AE461" s="43">
        <v>1261261.02</v>
      </c>
      <c r="AF461" s="43">
        <v>0</v>
      </c>
      <c r="AG461" s="43">
        <v>0</v>
      </c>
      <c r="AH461" s="43">
        <v>0</v>
      </c>
      <c r="AI461" s="43">
        <v>0</v>
      </c>
      <c r="AJ461" s="43">
        <v>7030966.1799999997</v>
      </c>
      <c r="AK461" s="43">
        <v>0</v>
      </c>
      <c r="AL461" s="43">
        <v>4446027.5999999996</v>
      </c>
      <c r="AM461" s="43">
        <v>3937457.76</v>
      </c>
      <c r="AN461" s="43">
        <v>2589040.9898999999</v>
      </c>
      <c r="AO461" s="43">
        <v>270922.71299999999</v>
      </c>
      <c r="AP461" s="43">
        <v>518571.38257794001</v>
      </c>
      <c r="AQ461" s="5">
        <f t="shared" si="175"/>
        <v>7</v>
      </c>
      <c r="AS461" s="36">
        <f t="shared" si="179"/>
        <v>38</v>
      </c>
      <c r="AT461" s="36">
        <f t="shared" si="180"/>
        <v>38</v>
      </c>
      <c r="AU461" s="37" t="s">
        <v>233</v>
      </c>
      <c r="AV461" s="36" t="s">
        <v>577</v>
      </c>
      <c r="AW461" s="36"/>
      <c r="AX461" s="45" t="e">
        <f t="shared" si="176"/>
        <v>#REF!</v>
      </c>
      <c r="AY461" s="46">
        <v>27092271.289999999</v>
      </c>
      <c r="AZ461" s="46">
        <v>3798785.34</v>
      </c>
      <c r="BA461" s="46">
        <v>1564785.28</v>
      </c>
      <c r="BB461" s="46">
        <v>1674453.03</v>
      </c>
      <c r="BC461" s="46">
        <v>1261261.02</v>
      </c>
      <c r="BD461" s="46"/>
      <c r="BE461" s="45"/>
      <c r="BF461" s="45">
        <v>0</v>
      </c>
      <c r="BG461" s="46"/>
      <c r="BH461" s="46">
        <v>7030966.1799999997</v>
      </c>
      <c r="BI461" s="46"/>
      <c r="BJ461" s="46">
        <v>4446027.5999999996</v>
      </c>
      <c r="BK461" s="46">
        <v>3937457.76</v>
      </c>
      <c r="BL461" s="46">
        <v>2589040.9900000002</v>
      </c>
      <c r="BM461" s="46">
        <v>270922.71000000002</v>
      </c>
      <c r="BN461" s="46">
        <v>518571.38</v>
      </c>
      <c r="BP461" s="48">
        <f>+AY461-'Приложение 2'!E462</f>
        <v>0</v>
      </c>
    </row>
    <row r="462" spans="1:68" ht="12.75" customHeight="1" x14ac:dyDescent="0.2">
      <c r="A462" s="36">
        <f t="shared" si="177"/>
        <v>449</v>
      </c>
      <c r="B462" s="36">
        <f t="shared" si="178"/>
        <v>263</v>
      </c>
      <c r="C462" s="37" t="s">
        <v>233</v>
      </c>
      <c r="D462" s="36" t="s">
        <v>578</v>
      </c>
      <c r="E462" s="38" t="s">
        <v>69</v>
      </c>
      <c r="F462" s="39" t="s">
        <v>61</v>
      </c>
      <c r="G462" s="39">
        <v>4</v>
      </c>
      <c r="H462" s="39">
        <v>1</v>
      </c>
      <c r="I462" s="38">
        <v>1261.7</v>
      </c>
      <c r="J462" s="38">
        <v>1131.8</v>
      </c>
      <c r="K462" s="38">
        <v>129.9</v>
      </c>
      <c r="L462" s="40">
        <v>56</v>
      </c>
      <c r="M462" s="41" t="e">
        <f t="shared" si="173"/>
        <v>#REF!</v>
      </c>
      <c r="N462" s="41"/>
      <c r="O462" s="41">
        <v>478395</v>
      </c>
      <c r="P462" s="41">
        <v>0</v>
      </c>
      <c r="Q462" s="41">
        <f t="shared" si="170"/>
        <v>163944.39600000001</v>
      </c>
      <c r="R462" s="41" t="e">
        <f t="shared" si="171"/>
        <v>#REF!</v>
      </c>
      <c r="S462" s="41">
        <f>+AY462-O462-P462-Q462</f>
        <v>5763828.8040000005</v>
      </c>
      <c r="T462" s="38">
        <v>4422.1899999999996</v>
      </c>
      <c r="U462" s="38">
        <v>5077.41</v>
      </c>
      <c r="V462" s="39">
        <v>2026</v>
      </c>
      <c r="W462" s="50">
        <v>0</v>
      </c>
      <c r="X462" s="43">
        <f t="shared" si="169"/>
        <v>163944.39600000001</v>
      </c>
      <c r="Y462" s="50" t="e">
        <f>+(J462*11.55+K462*23.1)*12*30+[1]Лист1!$BC$111</f>
        <v>#REF!</v>
      </c>
      <c r="Z462" s="33"/>
      <c r="AA462" s="43">
        <f t="shared" si="174"/>
        <v>6406168.2015371993</v>
      </c>
      <c r="AB462" s="43">
        <v>0</v>
      </c>
      <c r="AC462" s="43">
        <v>0</v>
      </c>
      <c r="AD462" s="43">
        <v>0</v>
      </c>
      <c r="AE462" s="43">
        <v>0</v>
      </c>
      <c r="AF462" s="43">
        <v>0</v>
      </c>
      <c r="AG462" s="43">
        <v>0</v>
      </c>
      <c r="AH462" s="43">
        <v>0</v>
      </c>
      <c r="AI462" s="43">
        <v>0</v>
      </c>
      <c r="AJ462" s="43">
        <v>0</v>
      </c>
      <c r="AK462" s="43">
        <v>1068377.68</v>
      </c>
      <c r="AL462" s="43">
        <v>4511100.1399999997</v>
      </c>
      <c r="AM462" s="43">
        <v>0</v>
      </c>
      <c r="AN462" s="43">
        <v>640616.81999999995</v>
      </c>
      <c r="AO462" s="43">
        <v>64061.682000000001</v>
      </c>
      <c r="AP462" s="43">
        <v>122011.8795372</v>
      </c>
      <c r="AQ462" s="5">
        <f t="shared" si="175"/>
        <v>2</v>
      </c>
      <c r="AS462" s="36">
        <f t="shared" si="179"/>
        <v>39</v>
      </c>
      <c r="AT462" s="36">
        <f t="shared" si="180"/>
        <v>39</v>
      </c>
      <c r="AU462" s="37" t="s">
        <v>233</v>
      </c>
      <c r="AV462" s="36" t="s">
        <v>578</v>
      </c>
      <c r="AW462" s="36"/>
      <c r="AX462" s="45" t="e">
        <f t="shared" si="176"/>
        <v>#REF!</v>
      </c>
      <c r="AY462" s="46">
        <v>6406168.2000000002</v>
      </c>
      <c r="AZ462" s="46"/>
      <c r="BA462" s="46"/>
      <c r="BB462" s="46"/>
      <c r="BC462" s="46"/>
      <c r="BD462" s="46"/>
      <c r="BE462" s="45"/>
      <c r="BF462" s="45">
        <v>0</v>
      </c>
      <c r="BG462" s="46"/>
      <c r="BH462" s="46"/>
      <c r="BI462" s="46">
        <v>1068377.68</v>
      </c>
      <c r="BJ462" s="46">
        <v>4511100.1399999997</v>
      </c>
      <c r="BK462" s="46"/>
      <c r="BL462" s="46">
        <v>640616.81999999995</v>
      </c>
      <c r="BM462" s="46">
        <v>64061.68</v>
      </c>
      <c r="BN462" s="46">
        <v>122011.88</v>
      </c>
      <c r="BP462" s="48">
        <f>+AY462-'Приложение 2'!E463</f>
        <v>0</v>
      </c>
    </row>
    <row r="463" spans="1:68" ht="12.75" customHeight="1" x14ac:dyDescent="0.2">
      <c r="A463" s="36">
        <f t="shared" si="177"/>
        <v>450</v>
      </c>
      <c r="B463" s="36">
        <f t="shared" si="178"/>
        <v>264</v>
      </c>
      <c r="C463" s="37" t="s">
        <v>233</v>
      </c>
      <c r="D463" s="36" t="s">
        <v>579</v>
      </c>
      <c r="E463" s="38" t="s">
        <v>141</v>
      </c>
      <c r="F463" s="39" t="s">
        <v>61</v>
      </c>
      <c r="G463" s="39">
        <v>4</v>
      </c>
      <c r="H463" s="39">
        <v>1</v>
      </c>
      <c r="I463" s="38">
        <v>1250</v>
      </c>
      <c r="J463" s="38">
        <v>1084.2</v>
      </c>
      <c r="K463" s="38">
        <v>165.8</v>
      </c>
      <c r="L463" s="40">
        <v>48</v>
      </c>
      <c r="M463" s="41" t="e">
        <f t="shared" si="173"/>
        <v>#REF!</v>
      </c>
      <c r="N463" s="41"/>
      <c r="O463" s="41">
        <v>473623.73</v>
      </c>
      <c r="P463" s="41">
        <v>0</v>
      </c>
      <c r="Q463" s="41">
        <f t="shared" si="170"/>
        <v>166795.39799999999</v>
      </c>
      <c r="R463" s="41" t="e">
        <f t="shared" si="171"/>
        <v>#REF!</v>
      </c>
      <c r="S463" s="41" t="e">
        <f>IF(Y463&gt;0, AY463-O463-P463-Q463-R463, 0)</f>
        <v>#REF!</v>
      </c>
      <c r="T463" s="38">
        <v>4422.1899999999996</v>
      </c>
      <c r="U463" s="38">
        <v>5077.41</v>
      </c>
      <c r="V463" s="39">
        <v>2026</v>
      </c>
      <c r="W463" s="50">
        <v>0</v>
      </c>
      <c r="X463" s="43">
        <f t="shared" si="169"/>
        <v>166795.39799999999</v>
      </c>
      <c r="Y463" s="50" t="e">
        <f>+(J463*11.55+K463*23.1)*12*30+[1]Лист1!$BC$112</f>
        <v>#REF!</v>
      </c>
      <c r="Z463" s="33"/>
      <c r="AA463" s="43">
        <f t="shared" si="174"/>
        <v>6346762.503574999</v>
      </c>
      <c r="AB463" s="43">
        <v>0</v>
      </c>
      <c r="AC463" s="43">
        <v>0</v>
      </c>
      <c r="AD463" s="43">
        <v>0</v>
      </c>
      <c r="AE463" s="43">
        <v>0</v>
      </c>
      <c r="AF463" s="43">
        <v>0</v>
      </c>
      <c r="AG463" s="43">
        <v>0</v>
      </c>
      <c r="AH463" s="43">
        <v>0</v>
      </c>
      <c r="AI463" s="43">
        <v>0</v>
      </c>
      <c r="AJ463" s="43">
        <v>0</v>
      </c>
      <c r="AK463" s="43">
        <v>1058470.3999999999</v>
      </c>
      <c r="AL463" s="43">
        <v>4469267.79</v>
      </c>
      <c r="AM463" s="43">
        <v>0</v>
      </c>
      <c r="AN463" s="43">
        <v>634676.25</v>
      </c>
      <c r="AO463" s="43">
        <v>63467.625</v>
      </c>
      <c r="AP463" s="43">
        <v>120880.43857499999</v>
      </c>
      <c r="AQ463" s="5">
        <f t="shared" si="175"/>
        <v>2</v>
      </c>
      <c r="AS463" s="36">
        <f t="shared" si="179"/>
        <v>40</v>
      </c>
      <c r="AT463" s="36">
        <f t="shared" si="180"/>
        <v>40</v>
      </c>
      <c r="AU463" s="37" t="s">
        <v>233</v>
      </c>
      <c r="AV463" s="36" t="s">
        <v>579</v>
      </c>
      <c r="AW463" s="36"/>
      <c r="AX463" s="45" t="e">
        <f t="shared" si="176"/>
        <v>#REF!</v>
      </c>
      <c r="AY463" s="46">
        <v>6346762.5099999998</v>
      </c>
      <c r="AZ463" s="46"/>
      <c r="BA463" s="46"/>
      <c r="BB463" s="46"/>
      <c r="BC463" s="46"/>
      <c r="BD463" s="46"/>
      <c r="BE463" s="45"/>
      <c r="BF463" s="45">
        <v>0</v>
      </c>
      <c r="BG463" s="46"/>
      <c r="BH463" s="46"/>
      <c r="BI463" s="46">
        <v>1058470.3999999999</v>
      </c>
      <c r="BJ463" s="46">
        <v>4469267.79</v>
      </c>
      <c r="BK463" s="46"/>
      <c r="BL463" s="46">
        <v>634676.25</v>
      </c>
      <c r="BM463" s="46">
        <v>63467.63</v>
      </c>
      <c r="BN463" s="46">
        <v>120880.44</v>
      </c>
      <c r="BP463" s="48">
        <f>+AY463-'Приложение 2'!E464</f>
        <v>0</v>
      </c>
    </row>
    <row r="464" spans="1:68" ht="12.75" customHeight="1" x14ac:dyDescent="0.2">
      <c r="A464" s="36">
        <f t="shared" si="177"/>
        <v>451</v>
      </c>
      <c r="B464" s="36">
        <f t="shared" si="178"/>
        <v>265</v>
      </c>
      <c r="C464" s="37" t="s">
        <v>245</v>
      </c>
      <c r="D464" s="36" t="s">
        <v>580</v>
      </c>
      <c r="E464" s="38" t="s">
        <v>67</v>
      </c>
      <c r="F464" s="39" t="s">
        <v>61</v>
      </c>
      <c r="G464" s="39">
        <v>4</v>
      </c>
      <c r="H464" s="39">
        <v>2</v>
      </c>
      <c r="I464" s="38">
        <v>2388.3000000000002</v>
      </c>
      <c r="J464" s="38">
        <v>2088.4</v>
      </c>
      <c r="K464" s="38">
        <v>299.89999999999998</v>
      </c>
      <c r="L464" s="40">
        <v>79</v>
      </c>
      <c r="M464" s="41" t="e">
        <f t="shared" si="173"/>
        <v>#REF!</v>
      </c>
      <c r="N464" s="41"/>
      <c r="O464" s="41">
        <v>871262.85</v>
      </c>
      <c r="P464" s="41">
        <v>0</v>
      </c>
      <c r="Q464" s="41">
        <f t="shared" si="170"/>
        <v>316696.842</v>
      </c>
      <c r="R464" s="41" t="e">
        <f t="shared" si="171"/>
        <v>#REF!</v>
      </c>
      <c r="S464" s="41" t="e">
        <f>IF(Y464&gt;0, AY464-O464-P464-Q464-R464, 0)</f>
        <v>#REF!</v>
      </c>
      <c r="T464" s="38">
        <v>4261.29</v>
      </c>
      <c r="U464" s="38">
        <v>4892.67</v>
      </c>
      <c r="V464" s="39">
        <v>2026</v>
      </c>
      <c r="W464" s="50">
        <v>0</v>
      </c>
      <c r="X464" s="43">
        <f t="shared" si="169"/>
        <v>316696.842</v>
      </c>
      <c r="Y464" s="50" t="e">
        <f>+(J464*11.55+K464*23.1)*12*30+[1]Лист1!$BC$116</f>
        <v>#REF!</v>
      </c>
      <c r="Z464" s="33"/>
      <c r="AA464" s="43">
        <f t="shared" si="174"/>
        <v>11685163.762572959</v>
      </c>
      <c r="AB464" s="43">
        <v>0</v>
      </c>
      <c r="AC464" s="43">
        <v>0</v>
      </c>
      <c r="AD464" s="43">
        <v>0</v>
      </c>
      <c r="AE464" s="43">
        <v>0</v>
      </c>
      <c r="AF464" s="43">
        <v>0</v>
      </c>
      <c r="AG464" s="43">
        <v>0</v>
      </c>
      <c r="AH464" s="43">
        <v>0</v>
      </c>
      <c r="AI464" s="43">
        <v>0</v>
      </c>
      <c r="AJ464" s="43">
        <v>0</v>
      </c>
      <c r="AK464" s="43">
        <v>0</v>
      </c>
      <c r="AL464" s="43">
        <v>10177240.119999999</v>
      </c>
      <c r="AM464" s="43">
        <v>0</v>
      </c>
      <c r="AN464" s="43">
        <v>1168516.3759999999</v>
      </c>
      <c r="AO464" s="43">
        <v>116851.6376</v>
      </c>
      <c r="AP464" s="43">
        <v>222555.62897296</v>
      </c>
      <c r="AQ464" s="5">
        <f t="shared" si="175"/>
        <v>1</v>
      </c>
      <c r="AS464" s="36">
        <f t="shared" si="179"/>
        <v>41</v>
      </c>
      <c r="AT464" s="36">
        <f t="shared" si="180"/>
        <v>41</v>
      </c>
      <c r="AU464" s="37" t="s">
        <v>245</v>
      </c>
      <c r="AV464" s="36" t="s">
        <v>580</v>
      </c>
      <c r="AW464" s="36"/>
      <c r="AX464" s="45" t="e">
        <f t="shared" si="176"/>
        <v>#REF!</v>
      </c>
      <c r="AY464" s="46">
        <v>11685163.77</v>
      </c>
      <c r="AZ464" s="46"/>
      <c r="BA464" s="46"/>
      <c r="BB464" s="46"/>
      <c r="BC464" s="46"/>
      <c r="BD464" s="46"/>
      <c r="BE464" s="45"/>
      <c r="BF464" s="45">
        <v>0</v>
      </c>
      <c r="BG464" s="46"/>
      <c r="BH464" s="46"/>
      <c r="BI464" s="46"/>
      <c r="BJ464" s="46">
        <v>10177240.119999999</v>
      </c>
      <c r="BK464" s="46"/>
      <c r="BL464" s="46">
        <v>1168516.3799999999</v>
      </c>
      <c r="BM464" s="46">
        <v>116851.64</v>
      </c>
      <c r="BN464" s="46">
        <v>222555.63</v>
      </c>
      <c r="BP464" s="48">
        <f>+AY464-'Приложение 2'!E465</f>
        <v>0</v>
      </c>
    </row>
    <row r="465" spans="1:73" ht="12.75" customHeight="1" x14ac:dyDescent="0.2">
      <c r="A465" s="36">
        <f t="shared" si="177"/>
        <v>452</v>
      </c>
      <c r="B465" s="36">
        <f t="shared" si="178"/>
        <v>266</v>
      </c>
      <c r="C465" s="37" t="s">
        <v>245</v>
      </c>
      <c r="D465" s="36" t="s">
        <v>581</v>
      </c>
      <c r="E465" s="38" t="s">
        <v>216</v>
      </c>
      <c r="F465" s="39" t="s">
        <v>61</v>
      </c>
      <c r="G465" s="39">
        <v>4</v>
      </c>
      <c r="H465" s="39">
        <v>4</v>
      </c>
      <c r="I465" s="38">
        <v>2465.3000000000002</v>
      </c>
      <c r="J465" s="38">
        <v>2238.1</v>
      </c>
      <c r="K465" s="38">
        <v>227.2</v>
      </c>
      <c r="L465" s="40">
        <v>104</v>
      </c>
      <c r="M465" s="41">
        <f t="shared" si="173"/>
        <v>29992470</v>
      </c>
      <c r="N465" s="41"/>
      <c r="O465" s="41">
        <v>2274269.48</v>
      </c>
      <c r="P465" s="41">
        <v>0</v>
      </c>
      <c r="Q465" s="41">
        <f t="shared" si="170"/>
        <v>317203.42499999999</v>
      </c>
      <c r="R465" s="41">
        <v>8547684.2786999997</v>
      </c>
      <c r="S465" s="41">
        <v>18853312.816300001</v>
      </c>
      <c r="T465" s="38">
        <v>10553.73</v>
      </c>
      <c r="U465" s="38">
        <v>12165.85</v>
      </c>
      <c r="V465" s="39">
        <v>2026</v>
      </c>
      <c r="W465" s="43">
        <v>0</v>
      </c>
      <c r="X465" s="43">
        <f t="shared" si="169"/>
        <v>317203.42499999999</v>
      </c>
      <c r="Y465" s="43" t="e">
        <f>+(J465*15.35+K465*26.02)*12*30+[1]Лист1!$BC$117</f>
        <v>#REF!</v>
      </c>
      <c r="Z465" s="33"/>
      <c r="AA465" s="43">
        <f t="shared" si="174"/>
        <v>29992469.997159678</v>
      </c>
      <c r="AB465" s="43">
        <v>0</v>
      </c>
      <c r="AC465" s="43">
        <v>3697350.09</v>
      </c>
      <c r="AD465" s="43">
        <v>0</v>
      </c>
      <c r="AE465" s="43">
        <v>2980161.25</v>
      </c>
      <c r="AF465" s="43">
        <v>0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10505359.49</v>
      </c>
      <c r="AM465" s="43">
        <v>8835231.7699999996</v>
      </c>
      <c r="AN465" s="43">
        <v>3105479.4887999999</v>
      </c>
      <c r="AO465" s="43">
        <v>299924.7</v>
      </c>
      <c r="AP465" s="43">
        <v>568963.20835968002</v>
      </c>
      <c r="AQ465" s="5">
        <f t="shared" si="175"/>
        <v>4</v>
      </c>
      <c r="AS465" s="36">
        <f t="shared" si="179"/>
        <v>42</v>
      </c>
      <c r="AT465" s="36">
        <f t="shared" si="180"/>
        <v>42</v>
      </c>
      <c r="AU465" s="37" t="s">
        <v>245</v>
      </c>
      <c r="AV465" s="36" t="s">
        <v>581</v>
      </c>
      <c r="AW465" s="36"/>
      <c r="AX465" s="45">
        <f t="shared" si="176"/>
        <v>0</v>
      </c>
      <c r="AY465" s="46">
        <v>29992470</v>
      </c>
      <c r="AZ465" s="46"/>
      <c r="BA465" s="46">
        <v>3697350.09</v>
      </c>
      <c r="BB465" s="46"/>
      <c r="BC465" s="46">
        <v>2980161.25</v>
      </c>
      <c r="BD465" s="46"/>
      <c r="BE465" s="45"/>
      <c r="BF465" s="45">
        <v>0</v>
      </c>
      <c r="BG465" s="46"/>
      <c r="BH465" s="46"/>
      <c r="BI465" s="46"/>
      <c r="BJ465" s="46">
        <v>10505359.49</v>
      </c>
      <c r="BK465" s="46">
        <v>8835231.7699999996</v>
      </c>
      <c r="BL465" s="46">
        <v>3105479.49</v>
      </c>
      <c r="BM465" s="46">
        <v>299924.7</v>
      </c>
      <c r="BN465" s="46">
        <v>568963.21</v>
      </c>
      <c r="BP465" s="48">
        <f>+AY465-'Приложение 2'!E466</f>
        <v>0</v>
      </c>
      <c r="BR465" s="74"/>
      <c r="BT465" s="75"/>
      <c r="BU465" s="75"/>
    </row>
    <row r="466" spans="1:73" ht="12.75" customHeight="1" x14ac:dyDescent="0.2">
      <c r="A466" s="36">
        <f t="shared" si="177"/>
        <v>453</v>
      </c>
      <c r="B466" s="36">
        <f t="shared" si="178"/>
        <v>267</v>
      </c>
      <c r="C466" s="37" t="s">
        <v>245</v>
      </c>
      <c r="D466" s="36" t="s">
        <v>582</v>
      </c>
      <c r="E466" s="38" t="s">
        <v>71</v>
      </c>
      <c r="F466" s="39" t="s">
        <v>61</v>
      </c>
      <c r="G466" s="39">
        <v>9</v>
      </c>
      <c r="H466" s="39">
        <v>1</v>
      </c>
      <c r="I466" s="38">
        <v>2021.3</v>
      </c>
      <c r="J466" s="38">
        <v>2021.3</v>
      </c>
      <c r="K466" s="38">
        <v>0</v>
      </c>
      <c r="L466" s="40">
        <v>76</v>
      </c>
      <c r="M466" s="41">
        <f t="shared" si="173"/>
        <v>13111950.75</v>
      </c>
      <c r="N466" s="41"/>
      <c r="O466" s="41">
        <v>76128.399999999994</v>
      </c>
      <c r="P466" s="41">
        <v>0</v>
      </c>
      <c r="Q466" s="41">
        <f t="shared" si="170"/>
        <v>467253.82099999994</v>
      </c>
      <c r="R466" s="41">
        <v>7707095.6220000004</v>
      </c>
      <c r="S466" s="41">
        <v>4861472.9069999997</v>
      </c>
      <c r="T466" s="38">
        <v>5674.07</v>
      </c>
      <c r="U466" s="38">
        <v>6486.89</v>
      </c>
      <c r="V466" s="39">
        <v>2026</v>
      </c>
      <c r="W466" s="43">
        <v>150778.88</v>
      </c>
      <c r="X466" s="43">
        <f>+(J466*15.35+K466*26.02)*12*0.85</f>
        <v>316474.94099999993</v>
      </c>
      <c r="Y466" s="43">
        <f>+(J466*15.35+K466*26.02)*12*30</f>
        <v>11169703.799999999</v>
      </c>
      <c r="Z466" s="33"/>
      <c r="AA466" s="44">
        <f t="shared" si="174"/>
        <v>13111950.754113581</v>
      </c>
      <c r="AB466" s="43">
        <v>5558768.3899999997</v>
      </c>
      <c r="AC466" s="43">
        <v>3815003.37</v>
      </c>
      <c r="AD466" s="43">
        <v>0</v>
      </c>
      <c r="AE466" s="43">
        <v>2095216</v>
      </c>
      <c r="AF466" s="43">
        <v>0</v>
      </c>
      <c r="AG466" s="43">
        <v>0</v>
      </c>
      <c r="AH466" s="43">
        <v>0</v>
      </c>
      <c r="AI466" s="43">
        <v>0</v>
      </c>
      <c r="AJ466" s="43">
        <v>0</v>
      </c>
      <c r="AK466" s="43">
        <v>0</v>
      </c>
      <c r="AL466" s="43">
        <v>0</v>
      </c>
      <c r="AM466" s="43">
        <v>0</v>
      </c>
      <c r="AN466" s="43">
        <v>1261039.9527</v>
      </c>
      <c r="AO466" s="43">
        <v>131119.50760000001</v>
      </c>
      <c r="AP466" s="43">
        <v>250803.53381358</v>
      </c>
      <c r="AQ466" s="5">
        <f t="shared" si="175"/>
        <v>3</v>
      </c>
      <c r="AS466" s="36">
        <f t="shared" si="179"/>
        <v>43</v>
      </c>
      <c r="AT466" s="36">
        <f t="shared" si="180"/>
        <v>43</v>
      </c>
      <c r="AU466" s="37" t="s">
        <v>245</v>
      </c>
      <c r="AV466" s="36" t="s">
        <v>582</v>
      </c>
      <c r="AW466" s="36"/>
      <c r="AX466" s="45">
        <f t="shared" si="176"/>
        <v>0</v>
      </c>
      <c r="AY466" s="46">
        <v>13111950.75</v>
      </c>
      <c r="AZ466" s="46">
        <v>5558768.3899999997</v>
      </c>
      <c r="BA466" s="46">
        <v>3815003.37</v>
      </c>
      <c r="BB466" s="46"/>
      <c r="BC466" s="46">
        <v>2095216</v>
      </c>
      <c r="BD466" s="46"/>
      <c r="BE466" s="45"/>
      <c r="BF466" s="45">
        <v>0</v>
      </c>
      <c r="BG466" s="46"/>
      <c r="BH466" s="46"/>
      <c r="BI466" s="46"/>
      <c r="BJ466" s="46"/>
      <c r="BK466" s="46"/>
      <c r="BL466" s="46">
        <v>1261039.95</v>
      </c>
      <c r="BM466" s="46">
        <v>131119.51</v>
      </c>
      <c r="BN466" s="46">
        <v>250803.53</v>
      </c>
      <c r="BP466" s="48">
        <f>+AY466-'Приложение 2'!E467</f>
        <v>0</v>
      </c>
      <c r="BR466" s="74"/>
      <c r="BT466" s="75"/>
      <c r="BU466" s="75"/>
    </row>
    <row r="467" spans="1:73" ht="12.75" customHeight="1" x14ac:dyDescent="0.2">
      <c r="A467" s="36">
        <f t="shared" si="177"/>
        <v>454</v>
      </c>
      <c r="B467" s="36">
        <f t="shared" si="178"/>
        <v>268</v>
      </c>
      <c r="C467" s="37" t="s">
        <v>245</v>
      </c>
      <c r="D467" s="36" t="s">
        <v>583</v>
      </c>
      <c r="E467" s="38" t="s">
        <v>216</v>
      </c>
      <c r="F467" s="39" t="s">
        <v>61</v>
      </c>
      <c r="G467" s="39">
        <v>4</v>
      </c>
      <c r="H467" s="39">
        <v>2</v>
      </c>
      <c r="I467" s="38">
        <v>1250.5</v>
      </c>
      <c r="J467" s="38">
        <v>1132</v>
      </c>
      <c r="K467" s="38">
        <v>118.5</v>
      </c>
      <c r="L467" s="40">
        <v>46</v>
      </c>
      <c r="M467" s="41">
        <f t="shared" si="173"/>
        <v>15213395.420000002</v>
      </c>
      <c r="N467" s="41"/>
      <c r="O467" s="41">
        <v>1153572.2</v>
      </c>
      <c r="P467" s="41">
        <v>0</v>
      </c>
      <c r="Q467" s="41">
        <f t="shared" si="170"/>
        <v>437799.27</v>
      </c>
      <c r="R467" s="41">
        <f>IF(Y467&gt;0, Y467, 0)</f>
        <v>5692302.0000000009</v>
      </c>
      <c r="S467" s="41">
        <f>IF(Y467&gt;0, AY467-O467-P467-Q467-R467, 0)</f>
        <v>7929721.9500000002</v>
      </c>
      <c r="T467" s="38">
        <v>10553.73</v>
      </c>
      <c r="U467" s="38">
        <v>12165.85</v>
      </c>
      <c r="V467" s="39">
        <v>2026</v>
      </c>
      <c r="W467" s="50">
        <v>276517.38</v>
      </c>
      <c r="X467" s="43">
        <f>+(J467*11.55+K467*23.1)*12*0.85</f>
        <v>161281.89000000001</v>
      </c>
      <c r="Y467" s="50">
        <f>+(J467*11.55+K467*23.1)*12*30</f>
        <v>5692302.0000000009</v>
      </c>
      <c r="Z467" s="33"/>
      <c r="AA467" s="43">
        <f t="shared" si="174"/>
        <v>15213395.430647261</v>
      </c>
      <c r="AB467" s="43">
        <v>0</v>
      </c>
      <c r="AC467" s="43">
        <v>1875445.71</v>
      </c>
      <c r="AD467" s="43">
        <v>0</v>
      </c>
      <c r="AE467" s="43">
        <v>1511658.48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5328743.78</v>
      </c>
      <c r="AM467" s="43">
        <v>4481587.3600000003</v>
      </c>
      <c r="AN467" s="43">
        <v>1575224.9646999999</v>
      </c>
      <c r="AO467" s="43">
        <v>152133.95439999999</v>
      </c>
      <c r="AP467" s="43">
        <v>288601.18154726003</v>
      </c>
      <c r="AQ467" s="5">
        <f t="shared" si="175"/>
        <v>4</v>
      </c>
      <c r="AS467" s="36">
        <f t="shared" si="179"/>
        <v>44</v>
      </c>
      <c r="AT467" s="36">
        <f t="shared" si="180"/>
        <v>44</v>
      </c>
      <c r="AU467" s="37" t="s">
        <v>245</v>
      </c>
      <c r="AV467" s="36" t="s">
        <v>583</v>
      </c>
      <c r="AW467" s="36"/>
      <c r="AX467" s="45">
        <f t="shared" si="176"/>
        <v>0</v>
      </c>
      <c r="AY467" s="46">
        <v>15213395.42</v>
      </c>
      <c r="AZ467" s="46"/>
      <c r="BA467" s="46">
        <v>1875445.71</v>
      </c>
      <c r="BB467" s="46"/>
      <c r="BC467" s="46">
        <v>1511658.48</v>
      </c>
      <c r="BD467" s="46"/>
      <c r="BE467" s="45"/>
      <c r="BF467" s="45">
        <v>0</v>
      </c>
      <c r="BG467" s="46"/>
      <c r="BH467" s="46"/>
      <c r="BI467" s="46"/>
      <c r="BJ467" s="46">
        <v>5328743.78</v>
      </c>
      <c r="BK467" s="46">
        <v>4481587.3600000003</v>
      </c>
      <c r="BL467" s="46">
        <v>1575224.96</v>
      </c>
      <c r="BM467" s="46">
        <v>152133.95000000001</v>
      </c>
      <c r="BN467" s="46">
        <v>288601.18</v>
      </c>
      <c r="BP467" s="48">
        <f>+AY467-'Приложение 2'!E468</f>
        <v>0</v>
      </c>
    </row>
    <row r="468" spans="1:73" ht="12.75" customHeight="1" x14ac:dyDescent="0.2">
      <c r="A468" s="36">
        <f t="shared" si="177"/>
        <v>455</v>
      </c>
      <c r="B468" s="36">
        <f t="shared" si="178"/>
        <v>269</v>
      </c>
      <c r="C468" s="37" t="s">
        <v>245</v>
      </c>
      <c r="D468" s="36" t="s">
        <v>584</v>
      </c>
      <c r="E468" s="38" t="s">
        <v>216</v>
      </c>
      <c r="F468" s="39" t="s">
        <v>61</v>
      </c>
      <c r="G468" s="39">
        <v>4</v>
      </c>
      <c r="H468" s="39">
        <v>2</v>
      </c>
      <c r="I468" s="38">
        <v>1261.9000000000001</v>
      </c>
      <c r="J468" s="38">
        <v>1220.5999999999999</v>
      </c>
      <c r="K468" s="38">
        <v>41.300000000000203</v>
      </c>
      <c r="L468" s="40">
        <v>46</v>
      </c>
      <c r="M468" s="41" t="e">
        <f t="shared" si="173"/>
        <v>#REF!</v>
      </c>
      <c r="N468" s="41"/>
      <c r="O468" s="41">
        <v>1199260.92</v>
      </c>
      <c r="P468" s="41">
        <v>0</v>
      </c>
      <c r="Q468" s="41">
        <f t="shared" si="170"/>
        <v>153529.99200000003</v>
      </c>
      <c r="R468" s="41" t="e">
        <f>IF(Y468&gt;0, Y468, 0)</f>
        <v>#REF!</v>
      </c>
      <c r="S468" s="41" t="e">
        <f>IF(Y468&gt;0, AY468-O468-P468-Q468-R468, 0)</f>
        <v>#REF!</v>
      </c>
      <c r="T468" s="38">
        <v>11009.98</v>
      </c>
      <c r="U468" s="38">
        <v>12522.23</v>
      </c>
      <c r="V468" s="39">
        <v>2026</v>
      </c>
      <c r="W468" s="50">
        <v>0</v>
      </c>
      <c r="X468" s="43">
        <f>+(J468*11.55+K468*23.1)*12*0.85</f>
        <v>153529.99200000003</v>
      </c>
      <c r="Y468" s="50" t="e">
        <f>+(J468*11.55+K468*23.1)*12*30+[1]Лист1!$BC$120</f>
        <v>#REF!</v>
      </c>
      <c r="Z468" s="33"/>
      <c r="AA468" s="44">
        <f t="shared" si="174"/>
        <v>15801802.029562321</v>
      </c>
      <c r="AB468" s="43">
        <v>4292495.95</v>
      </c>
      <c r="AC468" s="43">
        <v>0</v>
      </c>
      <c r="AD468" s="43">
        <v>0</v>
      </c>
      <c r="AE468" s="43">
        <v>1525439.29</v>
      </c>
      <c r="AF468" s="43">
        <v>0</v>
      </c>
      <c r="AG468" s="43">
        <v>0</v>
      </c>
      <c r="AH468" s="43">
        <v>0</v>
      </c>
      <c r="AI468" s="43">
        <v>0</v>
      </c>
      <c r="AJ468" s="43">
        <v>8075563.5</v>
      </c>
      <c r="AK468" s="43">
        <v>0</v>
      </c>
      <c r="AL468" s="43">
        <v>0</v>
      </c>
      <c r="AM468" s="43">
        <v>0</v>
      </c>
      <c r="AN468" s="43">
        <v>1446462.5909</v>
      </c>
      <c r="AO468" s="43">
        <v>158018.0203</v>
      </c>
      <c r="AP468" s="43">
        <v>303822.67836232</v>
      </c>
      <c r="AQ468" s="5">
        <f t="shared" si="175"/>
        <v>3</v>
      </c>
      <c r="AS468" s="36">
        <f t="shared" si="179"/>
        <v>45</v>
      </c>
      <c r="AT468" s="36">
        <f t="shared" si="180"/>
        <v>45</v>
      </c>
      <c r="AU468" s="37" t="s">
        <v>245</v>
      </c>
      <c r="AV468" s="36" t="s">
        <v>584</v>
      </c>
      <c r="AW468" s="36"/>
      <c r="AX468" s="45" t="e">
        <f t="shared" si="176"/>
        <v>#REF!</v>
      </c>
      <c r="AY468" s="46">
        <v>15801802.029999999</v>
      </c>
      <c r="AZ468" s="46">
        <v>4292495.95</v>
      </c>
      <c r="BA468" s="46"/>
      <c r="BB468" s="46"/>
      <c r="BC468" s="46">
        <v>1525439.29</v>
      </c>
      <c r="BD468" s="46"/>
      <c r="BE468" s="45"/>
      <c r="BF468" s="45">
        <v>0</v>
      </c>
      <c r="BG468" s="46"/>
      <c r="BH468" s="46">
        <v>8075563.5</v>
      </c>
      <c r="BI468" s="46"/>
      <c r="BJ468" s="46"/>
      <c r="BK468" s="46"/>
      <c r="BL468" s="46">
        <v>1446462.59</v>
      </c>
      <c r="BM468" s="46">
        <v>158018.01999999999</v>
      </c>
      <c r="BN468" s="46">
        <v>303822.68</v>
      </c>
      <c r="BP468" s="48">
        <f>+AY468-'Приложение 2'!E469</f>
        <v>0</v>
      </c>
    </row>
    <row r="469" spans="1:73" ht="12.75" customHeight="1" x14ac:dyDescent="0.2">
      <c r="A469" s="36">
        <f t="shared" si="177"/>
        <v>456</v>
      </c>
      <c r="B469" s="36">
        <f t="shared" si="178"/>
        <v>270</v>
      </c>
      <c r="C469" s="37" t="s">
        <v>245</v>
      </c>
      <c r="D469" s="36" t="s">
        <v>585</v>
      </c>
      <c r="E469" s="38" t="s">
        <v>108</v>
      </c>
      <c r="F469" s="39" t="s">
        <v>61</v>
      </c>
      <c r="G469" s="39">
        <v>9</v>
      </c>
      <c r="H469" s="39">
        <v>1</v>
      </c>
      <c r="I469" s="38">
        <v>2007.5</v>
      </c>
      <c r="J469" s="38">
        <v>2007.5</v>
      </c>
      <c r="K469" s="38">
        <v>0</v>
      </c>
      <c r="L469" s="40">
        <v>78</v>
      </c>
      <c r="M469" s="41">
        <f t="shared" si="173"/>
        <v>13847373.669999998</v>
      </c>
      <c r="N469" s="41"/>
      <c r="O469" s="41">
        <v>109153.4</v>
      </c>
      <c r="P469" s="41">
        <v>0</v>
      </c>
      <c r="Q469" s="41">
        <f t="shared" si="170"/>
        <v>1582326.9649999999</v>
      </c>
      <c r="R469" s="41">
        <v>7654477.0499999998</v>
      </c>
      <c r="S469" s="41">
        <v>4501416.2549999999</v>
      </c>
      <c r="T469" s="38">
        <v>6068.13</v>
      </c>
      <c r="U469" s="38">
        <v>6897.82</v>
      </c>
      <c r="V469" s="39">
        <v>2026</v>
      </c>
      <c r="W469" s="43">
        <v>1268012.69</v>
      </c>
      <c r="X469" s="43">
        <f>+(J469*15.35+K469*26.02)*12*0.85</f>
        <v>314314.27499999997</v>
      </c>
      <c r="Y469" s="43">
        <f>+(J469*15.35+K469*26.02)*12*30</f>
        <v>11093445</v>
      </c>
      <c r="Z469" s="33"/>
      <c r="AA469" s="44">
        <f t="shared" si="174"/>
        <v>13847373.662276201</v>
      </c>
      <c r="AB469" s="43">
        <v>5520817.0800000001</v>
      </c>
      <c r="AC469" s="43">
        <v>3788957.24</v>
      </c>
      <c r="AD469" s="43">
        <v>2871987.8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1260747.3404000001</v>
      </c>
      <c r="AO469" s="43">
        <v>138473.7366</v>
      </c>
      <c r="AP469" s="43">
        <v>266390.46527619998</v>
      </c>
      <c r="AQ469" s="5">
        <f t="shared" si="175"/>
        <v>3</v>
      </c>
      <c r="AS469" s="36">
        <f t="shared" si="179"/>
        <v>46</v>
      </c>
      <c r="AT469" s="36">
        <f t="shared" si="180"/>
        <v>46</v>
      </c>
      <c r="AU469" s="37" t="s">
        <v>245</v>
      </c>
      <c r="AV469" s="36" t="s">
        <v>585</v>
      </c>
      <c r="AW469" s="36"/>
      <c r="AX469" s="45">
        <f t="shared" si="176"/>
        <v>0</v>
      </c>
      <c r="AY469" s="46">
        <v>13847373.67</v>
      </c>
      <c r="AZ469" s="46">
        <v>5520817.0800000001</v>
      </c>
      <c r="BA469" s="46">
        <v>3788957.24</v>
      </c>
      <c r="BB469" s="46">
        <v>2871987.8</v>
      </c>
      <c r="BC469" s="46"/>
      <c r="BD469" s="46"/>
      <c r="BE469" s="45"/>
      <c r="BF469" s="45">
        <v>0</v>
      </c>
      <c r="BG469" s="46"/>
      <c r="BH469" s="46"/>
      <c r="BI469" s="46"/>
      <c r="BJ469" s="46"/>
      <c r="BK469" s="46"/>
      <c r="BL469" s="46">
        <v>1260747.3400000001</v>
      </c>
      <c r="BM469" s="46">
        <v>138473.74</v>
      </c>
      <c r="BN469" s="46">
        <v>266390.46999999997</v>
      </c>
      <c r="BP469" s="48">
        <f>+AY469-'Приложение 2'!E470</f>
        <v>0</v>
      </c>
      <c r="BR469" s="74"/>
      <c r="BT469" s="75"/>
      <c r="BU469" s="75"/>
    </row>
    <row r="470" spans="1:73" ht="12.75" customHeight="1" x14ac:dyDescent="0.2">
      <c r="A470" s="36">
        <f t="shared" si="177"/>
        <v>457</v>
      </c>
      <c r="B470" s="36">
        <f t="shared" si="178"/>
        <v>271</v>
      </c>
      <c r="C470" s="37" t="s">
        <v>245</v>
      </c>
      <c r="D470" s="36" t="s">
        <v>586</v>
      </c>
      <c r="E470" s="38" t="s">
        <v>283</v>
      </c>
      <c r="F470" s="39" t="s">
        <v>61</v>
      </c>
      <c r="G470" s="39">
        <v>4</v>
      </c>
      <c r="H470" s="39">
        <v>2</v>
      </c>
      <c r="I470" s="38">
        <v>1240.7</v>
      </c>
      <c r="J470" s="38">
        <v>1089.9000000000001</v>
      </c>
      <c r="K470" s="38">
        <v>150.80000000000001</v>
      </c>
      <c r="L470" s="40">
        <v>48</v>
      </c>
      <c r="M470" s="41" t="e">
        <f t="shared" si="173"/>
        <v>#REF!</v>
      </c>
      <c r="N470" s="41"/>
      <c r="O470" s="41">
        <v>1361658.15</v>
      </c>
      <c r="P470" s="41">
        <v>0</v>
      </c>
      <c r="Q470" s="41">
        <f t="shared" si="170"/>
        <v>163932.61500000002</v>
      </c>
      <c r="R470" s="41" t="e">
        <f>IF(Y470&gt;0, Y470, 0)</f>
        <v>#REF!</v>
      </c>
      <c r="S470" s="41" t="e">
        <f>IF(Y470&gt;0, AY470-O470-P470-Q470-R470, 0)</f>
        <v>#REF!</v>
      </c>
      <c r="T470" s="38">
        <v>16953.25</v>
      </c>
      <c r="U470" s="38">
        <v>19431.93</v>
      </c>
      <c r="V470" s="39">
        <v>2026</v>
      </c>
      <c r="W470" s="43">
        <v>0</v>
      </c>
      <c r="X470" s="43">
        <f>+(J470*11.55+K470*23.1)*12*0.85</f>
        <v>163932.61500000002</v>
      </c>
      <c r="Y470" s="43" t="e">
        <f>+(J470*11.55+K470*23.1)*12*30+[1]Лист1!$BC$122</f>
        <v>#REF!</v>
      </c>
      <c r="Z470" s="33"/>
      <c r="AA470" s="43">
        <f t="shared" si="174"/>
        <v>24109195.557949279</v>
      </c>
      <c r="AB470" s="43">
        <v>0</v>
      </c>
      <c r="AC470" s="43">
        <v>1860748.09</v>
      </c>
      <c r="AD470" s="43">
        <v>0</v>
      </c>
      <c r="AE470" s="43">
        <v>1499811.82</v>
      </c>
      <c r="AF470" s="43">
        <v>0</v>
      </c>
      <c r="AG470" s="43">
        <v>0</v>
      </c>
      <c r="AH470" s="43">
        <v>0</v>
      </c>
      <c r="AI470" s="43">
        <v>0</v>
      </c>
      <c r="AJ470" s="43">
        <v>7939893.5199999996</v>
      </c>
      <c r="AK470" s="43">
        <v>0</v>
      </c>
      <c r="AL470" s="43">
        <v>5286983.13</v>
      </c>
      <c r="AM470" s="43">
        <v>4446465.7699999996</v>
      </c>
      <c r="AN470" s="43">
        <v>2374232.4292000001</v>
      </c>
      <c r="AO470" s="43">
        <v>241091.95559999999</v>
      </c>
      <c r="AP470" s="43">
        <v>459968.84314928</v>
      </c>
      <c r="AQ470" s="5">
        <f t="shared" si="175"/>
        <v>5</v>
      </c>
      <c r="AS470" s="36">
        <f t="shared" si="179"/>
        <v>47</v>
      </c>
      <c r="AT470" s="36">
        <f t="shared" si="180"/>
        <v>47</v>
      </c>
      <c r="AU470" s="37" t="s">
        <v>245</v>
      </c>
      <c r="AV470" s="36" t="s">
        <v>586</v>
      </c>
      <c r="AW470" s="36"/>
      <c r="AX470" s="45" t="e">
        <f t="shared" si="176"/>
        <v>#REF!</v>
      </c>
      <c r="AY470" s="46">
        <v>24109195.559999999</v>
      </c>
      <c r="AZ470" s="46"/>
      <c r="BA470" s="46">
        <v>1860748.09</v>
      </c>
      <c r="BB470" s="46"/>
      <c r="BC470" s="46">
        <v>1499811.82</v>
      </c>
      <c r="BD470" s="46"/>
      <c r="BE470" s="45"/>
      <c r="BF470" s="45">
        <v>0</v>
      </c>
      <c r="BG470" s="46"/>
      <c r="BH470" s="46">
        <v>7939893.5199999996</v>
      </c>
      <c r="BI470" s="46"/>
      <c r="BJ470" s="46">
        <v>5286983.13</v>
      </c>
      <c r="BK470" s="46">
        <v>4446465.7699999996</v>
      </c>
      <c r="BL470" s="46">
        <v>2374232.4300000002</v>
      </c>
      <c r="BM470" s="46">
        <v>241091.96</v>
      </c>
      <c r="BN470" s="46">
        <v>459968.84</v>
      </c>
      <c r="BP470" s="48">
        <f>+AY470-'Приложение 2'!E471</f>
        <v>0</v>
      </c>
    </row>
    <row r="471" spans="1:73" ht="12.75" customHeight="1" x14ac:dyDescent="0.2">
      <c r="A471" s="36">
        <f t="shared" si="177"/>
        <v>458</v>
      </c>
      <c r="B471" s="36">
        <f t="shared" si="178"/>
        <v>272</v>
      </c>
      <c r="C471" s="37" t="s">
        <v>245</v>
      </c>
      <c r="D471" s="36" t="s">
        <v>587</v>
      </c>
      <c r="E471" s="38" t="s">
        <v>178</v>
      </c>
      <c r="F471" s="39" t="s">
        <v>61</v>
      </c>
      <c r="G471" s="39">
        <v>4</v>
      </c>
      <c r="H471" s="39">
        <v>2</v>
      </c>
      <c r="I471" s="38">
        <v>1419.91</v>
      </c>
      <c r="J471" s="38">
        <v>1089.9100000000001</v>
      </c>
      <c r="K471" s="38">
        <v>330</v>
      </c>
      <c r="L471" s="40">
        <v>53</v>
      </c>
      <c r="M471" s="41">
        <f t="shared" si="173"/>
        <v>33015335.550000004</v>
      </c>
      <c r="N471" s="41"/>
      <c r="O471" s="41">
        <v>1890360.42</v>
      </c>
      <c r="P471" s="41">
        <v>0</v>
      </c>
      <c r="Q471" s="41">
        <f t="shared" si="170"/>
        <v>1186351.9471</v>
      </c>
      <c r="R471" s="41">
        <f>IF(Y471&gt;0, Y471, 0)</f>
        <v>7276125.7800000003</v>
      </c>
      <c r="S471" s="41">
        <f>IF(Y471&gt;0, AY471-O471-P471-Q471-R471, 0)</f>
        <v>22662497.402900003</v>
      </c>
      <c r="T471" s="38">
        <v>20354.87</v>
      </c>
      <c r="U471" s="38">
        <v>23251.71</v>
      </c>
      <c r="V471" s="39">
        <v>2026</v>
      </c>
      <c r="W471" s="43">
        <v>980195.05</v>
      </c>
      <c r="X471" s="43">
        <f>+(J471*11.55+K471*23.1)*12*0.85</f>
        <v>206156.8971</v>
      </c>
      <c r="Y471" s="43">
        <f>+(J471*11.55+K471*23.1)*12*30</f>
        <v>7276125.7800000003</v>
      </c>
      <c r="Z471" s="33"/>
      <c r="AA471" s="43">
        <f t="shared" si="174"/>
        <v>33015335.54053944</v>
      </c>
      <c r="AB471" s="43">
        <v>4829984.8899999997</v>
      </c>
      <c r="AC471" s="43">
        <v>2129519.48</v>
      </c>
      <c r="AD471" s="43">
        <v>0</v>
      </c>
      <c r="AE471" s="43">
        <v>1716448.62</v>
      </c>
      <c r="AF471" s="43">
        <v>0</v>
      </c>
      <c r="AG471" s="43">
        <v>0</v>
      </c>
      <c r="AH471" s="43">
        <v>0</v>
      </c>
      <c r="AI471" s="43">
        <v>0</v>
      </c>
      <c r="AJ471" s="43">
        <v>9086752.8000000007</v>
      </c>
      <c r="AK471" s="43">
        <v>0</v>
      </c>
      <c r="AL471" s="43">
        <v>6050649</v>
      </c>
      <c r="AM471" s="43">
        <v>5088725.08</v>
      </c>
      <c r="AN471" s="43">
        <v>3151072.3650000002</v>
      </c>
      <c r="AO471" s="43">
        <v>330153.3554</v>
      </c>
      <c r="AP471" s="43">
        <v>632029.95013944001</v>
      </c>
      <c r="AQ471" s="5">
        <f t="shared" si="175"/>
        <v>6</v>
      </c>
      <c r="AS471" s="36">
        <f t="shared" si="179"/>
        <v>48</v>
      </c>
      <c r="AT471" s="36">
        <f t="shared" si="180"/>
        <v>48</v>
      </c>
      <c r="AU471" s="37" t="s">
        <v>245</v>
      </c>
      <c r="AV471" s="36" t="s">
        <v>587</v>
      </c>
      <c r="AW471" s="36"/>
      <c r="AX471" s="45">
        <f t="shared" si="176"/>
        <v>0</v>
      </c>
      <c r="AY471" s="46">
        <v>33015335.550000001</v>
      </c>
      <c r="AZ471" s="46">
        <v>4829984.8899999997</v>
      </c>
      <c r="BA471" s="46">
        <v>2129519.48</v>
      </c>
      <c r="BB471" s="46"/>
      <c r="BC471" s="46">
        <v>1716448.62</v>
      </c>
      <c r="BD471" s="46"/>
      <c r="BE471" s="45"/>
      <c r="BF471" s="45">
        <v>0</v>
      </c>
      <c r="BG471" s="46"/>
      <c r="BH471" s="46">
        <v>9086752.8000000007</v>
      </c>
      <c r="BI471" s="46"/>
      <c r="BJ471" s="46">
        <v>6050649</v>
      </c>
      <c r="BK471" s="46">
        <v>5088725.08</v>
      </c>
      <c r="BL471" s="46">
        <v>3151072.37</v>
      </c>
      <c r="BM471" s="46">
        <v>330153.36</v>
      </c>
      <c r="BN471" s="46">
        <v>632029.94999999995</v>
      </c>
      <c r="BP471" s="48">
        <f>+AY471-'Приложение 2'!E472</f>
        <v>0</v>
      </c>
    </row>
    <row r="472" spans="1:73" ht="12.75" customHeight="1" x14ac:dyDescent="0.2">
      <c r="A472" s="36">
        <f t="shared" si="177"/>
        <v>459</v>
      </c>
      <c r="B472" s="36">
        <f t="shared" si="178"/>
        <v>273</v>
      </c>
      <c r="C472" s="37" t="s">
        <v>245</v>
      </c>
      <c r="D472" s="36" t="s">
        <v>588</v>
      </c>
      <c r="E472" s="38" t="s">
        <v>283</v>
      </c>
      <c r="F472" s="39" t="s">
        <v>61</v>
      </c>
      <c r="G472" s="39">
        <v>4</v>
      </c>
      <c r="H472" s="39">
        <v>2</v>
      </c>
      <c r="I472" s="38">
        <v>1257.0999999999999</v>
      </c>
      <c r="J472" s="38">
        <v>1257.0999999999999</v>
      </c>
      <c r="K472" s="38">
        <v>0</v>
      </c>
      <c r="L472" s="40">
        <v>53</v>
      </c>
      <c r="M472" s="41">
        <f t="shared" si="173"/>
        <v>15293690.050000003</v>
      </c>
      <c r="N472" s="41"/>
      <c r="O472" s="41">
        <v>713067.37</v>
      </c>
      <c r="P472" s="41">
        <v>0</v>
      </c>
      <c r="Q472" s="41">
        <f t="shared" si="170"/>
        <v>888865.69099999999</v>
      </c>
      <c r="R472" s="41">
        <f>IF(Y472&gt;0, Y472, 0)</f>
        <v>5227021.8</v>
      </c>
      <c r="S472" s="41">
        <f>IF(Y472&gt;0, AY472-O472-P472-Q472-R472, 0)</f>
        <v>8464735.189000003</v>
      </c>
      <c r="T472" s="38">
        <v>10553.73</v>
      </c>
      <c r="U472" s="38">
        <v>12165.85</v>
      </c>
      <c r="V472" s="39">
        <v>2026</v>
      </c>
      <c r="W472" s="43">
        <v>740766.74</v>
      </c>
      <c r="X472" s="43">
        <f>+(J472*11.55+K472*23.1)*12*0.85</f>
        <v>148098.951</v>
      </c>
      <c r="Y472" s="43">
        <f>+(J472*11.55+K472*23.1)*12*30</f>
        <v>5227021.8</v>
      </c>
      <c r="Z472" s="33"/>
      <c r="AA472" s="43">
        <f t="shared" si="174"/>
        <v>15293690.042613178</v>
      </c>
      <c r="AB472" s="43">
        <v>0</v>
      </c>
      <c r="AC472" s="43">
        <v>1885344.1</v>
      </c>
      <c r="AD472" s="43">
        <v>0</v>
      </c>
      <c r="AE472" s="43">
        <v>1519636.85</v>
      </c>
      <c r="AF472" s="43">
        <v>0</v>
      </c>
      <c r="AG472" s="43">
        <v>0</v>
      </c>
      <c r="AH472" s="43">
        <v>0</v>
      </c>
      <c r="AI472" s="43">
        <v>0</v>
      </c>
      <c r="AJ472" s="43">
        <v>0</v>
      </c>
      <c r="AK472" s="43">
        <v>0</v>
      </c>
      <c r="AL472" s="43">
        <v>5356868.3</v>
      </c>
      <c r="AM472" s="43">
        <v>4505240.68</v>
      </c>
      <c r="AN472" s="43">
        <v>1583538.8259000001</v>
      </c>
      <c r="AO472" s="43">
        <v>152936.90040000001</v>
      </c>
      <c r="AP472" s="43">
        <v>290124.38631317997</v>
      </c>
      <c r="AQ472" s="5">
        <f t="shared" si="175"/>
        <v>4</v>
      </c>
      <c r="AS472" s="36">
        <f t="shared" si="179"/>
        <v>49</v>
      </c>
      <c r="AT472" s="36">
        <f t="shared" si="180"/>
        <v>49</v>
      </c>
      <c r="AU472" s="37" t="s">
        <v>245</v>
      </c>
      <c r="AV472" s="36" t="s">
        <v>588</v>
      </c>
      <c r="AW472" s="36"/>
      <c r="AX472" s="45">
        <f t="shared" si="176"/>
        <v>0</v>
      </c>
      <c r="AY472" s="46">
        <v>15293690.050000001</v>
      </c>
      <c r="AZ472" s="46"/>
      <c r="BA472" s="46">
        <v>1885344.1</v>
      </c>
      <c r="BB472" s="46"/>
      <c r="BC472" s="46">
        <v>1519636.85</v>
      </c>
      <c r="BD472" s="46"/>
      <c r="BE472" s="45"/>
      <c r="BF472" s="45">
        <v>0</v>
      </c>
      <c r="BG472" s="46"/>
      <c r="BH472" s="46"/>
      <c r="BI472" s="46"/>
      <c r="BJ472" s="46">
        <v>5356868.3</v>
      </c>
      <c r="BK472" s="46">
        <v>4505240.68</v>
      </c>
      <c r="BL472" s="46">
        <v>1583538.83</v>
      </c>
      <c r="BM472" s="46">
        <v>152936.9</v>
      </c>
      <c r="BN472" s="46">
        <v>290124.39</v>
      </c>
      <c r="BP472" s="48">
        <f>+AY472-'Приложение 2'!E473</f>
        <v>0</v>
      </c>
    </row>
    <row r="473" spans="1:73" ht="12.75" customHeight="1" x14ac:dyDescent="0.2">
      <c r="A473" s="36">
        <f t="shared" si="177"/>
        <v>460</v>
      </c>
      <c r="B473" s="36">
        <f t="shared" si="178"/>
        <v>274</v>
      </c>
      <c r="C473" s="37" t="s">
        <v>245</v>
      </c>
      <c r="D473" s="36" t="s">
        <v>589</v>
      </c>
      <c r="E473" s="38" t="s">
        <v>79</v>
      </c>
      <c r="F473" s="39" t="s">
        <v>61</v>
      </c>
      <c r="G473" s="39">
        <v>9</v>
      </c>
      <c r="H473" s="39">
        <v>1</v>
      </c>
      <c r="I473" s="38">
        <v>2007</v>
      </c>
      <c r="J473" s="38">
        <v>2007</v>
      </c>
      <c r="K473" s="38">
        <v>0</v>
      </c>
      <c r="L473" s="40">
        <v>82</v>
      </c>
      <c r="M473" s="41">
        <f t="shared" si="173"/>
        <v>3296698.1900000004</v>
      </c>
      <c r="N473" s="41"/>
      <c r="O473" s="41">
        <v>0</v>
      </c>
      <c r="P473" s="41">
        <v>0</v>
      </c>
      <c r="Q473" s="41">
        <f t="shared" si="170"/>
        <v>314235.99</v>
      </c>
      <c r="R473" s="41">
        <f>+AY473-O473-Q473</f>
        <v>2982462.2</v>
      </c>
      <c r="S473" s="41">
        <v>0</v>
      </c>
      <c r="T473" s="38">
        <v>1430.63</v>
      </c>
      <c r="U473" s="38">
        <v>1642.6</v>
      </c>
      <c r="V473" s="39">
        <v>2026</v>
      </c>
      <c r="W473" s="50">
        <v>0</v>
      </c>
      <c r="X473" s="43">
        <f>+(J473*15.35+K473*26.02)*12*0.85</f>
        <v>314235.99</v>
      </c>
      <c r="Y473" s="50" t="e">
        <f>+(J473*15.35+K473*26.02)*12*30+[1]Лист1!$BC$125</f>
        <v>#REF!</v>
      </c>
      <c r="Z473" s="33"/>
      <c r="AA473" s="53">
        <f t="shared" si="174"/>
        <v>3296698.1959171998</v>
      </c>
      <c r="AB473" s="43">
        <v>0</v>
      </c>
      <c r="AC473" s="43">
        <v>0</v>
      </c>
      <c r="AD473" s="43">
        <v>2871272.48</v>
      </c>
      <c r="AE473" s="43">
        <v>0</v>
      </c>
      <c r="AF473" s="43">
        <v>0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43">
        <v>0</v>
      </c>
      <c r="AN473" s="43">
        <v>329669.82</v>
      </c>
      <c r="AO473" s="43">
        <v>32966.982000000004</v>
      </c>
      <c r="AP473" s="43">
        <v>62788.9139172</v>
      </c>
      <c r="AQ473" s="5">
        <f t="shared" si="175"/>
        <v>1</v>
      </c>
      <c r="AS473" s="36">
        <f t="shared" si="179"/>
        <v>50</v>
      </c>
      <c r="AT473" s="36">
        <f t="shared" si="180"/>
        <v>50</v>
      </c>
      <c r="AU473" s="37" t="s">
        <v>245</v>
      </c>
      <c r="AV473" s="36" t="s">
        <v>589</v>
      </c>
      <c r="AW473" s="36"/>
      <c r="AX473" s="45">
        <f t="shared" si="176"/>
        <v>0</v>
      </c>
      <c r="AY473" s="46">
        <v>3296698.19</v>
      </c>
      <c r="AZ473" s="46"/>
      <c r="BA473" s="46"/>
      <c r="BB473" s="46">
        <v>2871272.48</v>
      </c>
      <c r="BC473" s="46"/>
      <c r="BD473" s="46"/>
      <c r="BE473" s="45"/>
      <c r="BF473" s="45">
        <v>0</v>
      </c>
      <c r="BG473" s="46"/>
      <c r="BH473" s="46"/>
      <c r="BI473" s="46"/>
      <c r="BJ473" s="46"/>
      <c r="BK473" s="46"/>
      <c r="BL473" s="46">
        <v>329669.82</v>
      </c>
      <c r="BM473" s="46">
        <v>32966.980000000003</v>
      </c>
      <c r="BN473" s="46">
        <v>62788.91</v>
      </c>
      <c r="BP473" s="48">
        <f>+AY473-'Приложение 2'!E474</f>
        <v>0</v>
      </c>
    </row>
    <row r="474" spans="1:73" ht="12.75" customHeight="1" x14ac:dyDescent="0.2">
      <c r="A474" s="36">
        <f t="shared" si="177"/>
        <v>461</v>
      </c>
      <c r="B474" s="36">
        <f t="shared" si="178"/>
        <v>275</v>
      </c>
      <c r="C474" s="37" t="s">
        <v>245</v>
      </c>
      <c r="D474" s="36" t="s">
        <v>590</v>
      </c>
      <c r="E474" s="38" t="s">
        <v>137</v>
      </c>
      <c r="F474" s="39" t="s">
        <v>61</v>
      </c>
      <c r="G474" s="39">
        <v>4</v>
      </c>
      <c r="H474" s="39">
        <v>2</v>
      </c>
      <c r="I474" s="38">
        <v>1322.8</v>
      </c>
      <c r="J474" s="38">
        <v>1280.0999999999999</v>
      </c>
      <c r="K474" s="38">
        <v>42.7</v>
      </c>
      <c r="L474" s="40">
        <v>67</v>
      </c>
      <c r="M474" s="41">
        <f t="shared" si="173"/>
        <v>25704557.010000002</v>
      </c>
      <c r="N474" s="41"/>
      <c r="O474" s="41">
        <v>1475862.83</v>
      </c>
      <c r="P474" s="41">
        <v>0</v>
      </c>
      <c r="Q474" s="41">
        <f t="shared" ref="Q474:Q494" si="181">+W474+X474</f>
        <v>893402.7350000001</v>
      </c>
      <c r="R474" s="41">
        <f t="shared" ref="R474:R484" si="182">IF(Y474&gt;0, Y474, 0)</f>
        <v>5677749.0000000009</v>
      </c>
      <c r="S474" s="41">
        <f t="shared" ref="S474:S484" si="183">IF(Y474&gt;0, AY474-O474-P474-Q474-R474, 0)</f>
        <v>17657542.445</v>
      </c>
      <c r="T474" s="38">
        <v>16953.25</v>
      </c>
      <c r="U474" s="38">
        <v>19431.93</v>
      </c>
      <c r="V474" s="39">
        <v>2026</v>
      </c>
      <c r="W474" s="43">
        <v>732533.18</v>
      </c>
      <c r="X474" s="43">
        <f t="shared" ref="X474:X484" si="184">+(J474*11.55+K474*23.1)*12*0.85</f>
        <v>160869.55500000002</v>
      </c>
      <c r="Y474" s="43">
        <f>+(J474*11.55+K474*23.1)*12*30</f>
        <v>5677749.0000000009</v>
      </c>
      <c r="Z474" s="33"/>
      <c r="AA474" s="43">
        <f t="shared" si="174"/>
        <v>25704557.011611059</v>
      </c>
      <c r="AB474" s="43">
        <v>0</v>
      </c>
      <c r="AC474" s="43">
        <v>1983878.11</v>
      </c>
      <c r="AD474" s="43">
        <v>0</v>
      </c>
      <c r="AE474" s="43">
        <v>1599057.85</v>
      </c>
      <c r="AF474" s="43">
        <v>0</v>
      </c>
      <c r="AG474" s="43">
        <v>0</v>
      </c>
      <c r="AH474" s="43">
        <v>0</v>
      </c>
      <c r="AI474" s="43">
        <v>0</v>
      </c>
      <c r="AJ474" s="43">
        <v>8465294.7100000009</v>
      </c>
      <c r="AK474" s="43">
        <v>0</v>
      </c>
      <c r="AL474" s="43">
        <v>5636835.0899999999</v>
      </c>
      <c r="AM474" s="43">
        <v>4740698.7300000004</v>
      </c>
      <c r="AN474" s="43">
        <v>2531340.9019999998</v>
      </c>
      <c r="AO474" s="43">
        <v>257045.57010000001</v>
      </c>
      <c r="AP474" s="43">
        <v>490406.04951106</v>
      </c>
      <c r="AQ474" s="5">
        <f t="shared" si="175"/>
        <v>5</v>
      </c>
      <c r="AS474" s="36">
        <f t="shared" si="179"/>
        <v>51</v>
      </c>
      <c r="AT474" s="36">
        <f t="shared" si="180"/>
        <v>51</v>
      </c>
      <c r="AU474" s="37" t="s">
        <v>245</v>
      </c>
      <c r="AV474" s="36" t="s">
        <v>590</v>
      </c>
      <c r="AW474" s="36"/>
      <c r="AX474" s="45">
        <f t="shared" si="176"/>
        <v>0</v>
      </c>
      <c r="AY474" s="46">
        <v>25704557.010000002</v>
      </c>
      <c r="AZ474" s="46"/>
      <c r="BA474" s="46">
        <v>1983878.11</v>
      </c>
      <c r="BB474" s="46"/>
      <c r="BC474" s="46">
        <v>1599057.85</v>
      </c>
      <c r="BD474" s="46"/>
      <c r="BE474" s="45"/>
      <c r="BF474" s="45">
        <v>0</v>
      </c>
      <c r="BG474" s="46"/>
      <c r="BH474" s="46">
        <v>8465294.7100000009</v>
      </c>
      <c r="BI474" s="46"/>
      <c r="BJ474" s="46">
        <v>5636835.0899999999</v>
      </c>
      <c r="BK474" s="46">
        <v>4740698.7300000004</v>
      </c>
      <c r="BL474" s="46">
        <v>2531340.9</v>
      </c>
      <c r="BM474" s="46">
        <v>257045.57</v>
      </c>
      <c r="BN474" s="46">
        <v>490406.05</v>
      </c>
      <c r="BP474" s="48">
        <f>+AY474-'Приложение 2'!E475</f>
        <v>0</v>
      </c>
    </row>
    <row r="475" spans="1:73" ht="12.75" customHeight="1" x14ac:dyDescent="0.2">
      <c r="A475" s="36">
        <f t="shared" si="177"/>
        <v>462</v>
      </c>
      <c r="B475" s="36">
        <f t="shared" si="178"/>
        <v>276</v>
      </c>
      <c r="C475" s="37" t="s">
        <v>245</v>
      </c>
      <c r="D475" s="36" t="s">
        <v>591</v>
      </c>
      <c r="E475" s="38" t="s">
        <v>147</v>
      </c>
      <c r="F475" s="39" t="s">
        <v>61</v>
      </c>
      <c r="G475" s="39">
        <v>4</v>
      </c>
      <c r="H475" s="39">
        <v>2</v>
      </c>
      <c r="I475" s="38">
        <v>1360</v>
      </c>
      <c r="J475" s="38">
        <v>1360</v>
      </c>
      <c r="K475" s="38">
        <v>0</v>
      </c>
      <c r="L475" s="40">
        <v>56</v>
      </c>
      <c r="M475" s="41">
        <f t="shared" si="173"/>
        <v>16545556.02</v>
      </c>
      <c r="N475" s="41"/>
      <c r="O475" s="41">
        <v>807790.91</v>
      </c>
      <c r="P475" s="41">
        <v>0</v>
      </c>
      <c r="Q475" s="41">
        <f t="shared" si="181"/>
        <v>640115.14</v>
      </c>
      <c r="R475" s="41">
        <f t="shared" si="182"/>
        <v>5654880.0000000009</v>
      </c>
      <c r="S475" s="41">
        <f t="shared" si="183"/>
        <v>9442769.9699999988</v>
      </c>
      <c r="T475" s="38">
        <v>10553.73</v>
      </c>
      <c r="U475" s="38">
        <v>12165.85</v>
      </c>
      <c r="V475" s="39">
        <v>2026</v>
      </c>
      <c r="W475" s="43">
        <v>479893.54</v>
      </c>
      <c r="X475" s="43">
        <f t="shared" si="184"/>
        <v>160221.60000000003</v>
      </c>
      <c r="Y475" s="43">
        <f>+(J475*11.55+K475*23.1)*12*30</f>
        <v>5654880.0000000009</v>
      </c>
      <c r="Z475" s="33"/>
      <c r="AA475" s="43">
        <f t="shared" si="174"/>
        <v>16545556.012201598</v>
      </c>
      <c r="AB475" s="43">
        <v>0</v>
      </c>
      <c r="AC475" s="43">
        <v>2039669.06</v>
      </c>
      <c r="AD475" s="43">
        <v>0</v>
      </c>
      <c r="AE475" s="43">
        <v>1644026.82</v>
      </c>
      <c r="AF475" s="43">
        <v>0</v>
      </c>
      <c r="AG475" s="43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5795355.0899999999</v>
      </c>
      <c r="AM475" s="43">
        <v>4874017.45</v>
      </c>
      <c r="AN475" s="43">
        <v>1713159.496</v>
      </c>
      <c r="AO475" s="43">
        <v>165455.56</v>
      </c>
      <c r="AP475" s="43">
        <v>313872.53620159999</v>
      </c>
      <c r="AQ475" s="5">
        <f t="shared" si="175"/>
        <v>4</v>
      </c>
      <c r="AS475" s="36">
        <f t="shared" si="179"/>
        <v>52</v>
      </c>
      <c r="AT475" s="36">
        <f t="shared" si="180"/>
        <v>52</v>
      </c>
      <c r="AU475" s="37" t="s">
        <v>245</v>
      </c>
      <c r="AV475" s="36" t="s">
        <v>591</v>
      </c>
      <c r="AW475" s="36"/>
      <c r="AX475" s="45">
        <f t="shared" si="176"/>
        <v>0</v>
      </c>
      <c r="AY475" s="46">
        <v>16545556.02</v>
      </c>
      <c r="AZ475" s="46"/>
      <c r="BA475" s="46">
        <v>2039669.06</v>
      </c>
      <c r="BB475" s="46"/>
      <c r="BC475" s="46">
        <v>1644026.82</v>
      </c>
      <c r="BD475" s="46"/>
      <c r="BE475" s="45"/>
      <c r="BF475" s="45">
        <v>0</v>
      </c>
      <c r="BG475" s="46"/>
      <c r="BH475" s="46"/>
      <c r="BI475" s="46"/>
      <c r="BJ475" s="46">
        <v>5795355.0899999999</v>
      </c>
      <c r="BK475" s="46">
        <v>4874017.45</v>
      </c>
      <c r="BL475" s="46">
        <v>1713159.5</v>
      </c>
      <c r="BM475" s="46">
        <v>165455.56</v>
      </c>
      <c r="BN475" s="46">
        <v>313872.53999999998</v>
      </c>
      <c r="BP475" s="48">
        <f>+AY475-'Приложение 2'!E476</f>
        <v>0</v>
      </c>
    </row>
    <row r="476" spans="1:73" ht="12.75" customHeight="1" x14ac:dyDescent="0.2">
      <c r="A476" s="36">
        <f t="shared" si="177"/>
        <v>463</v>
      </c>
      <c r="B476" s="36">
        <f t="shared" si="178"/>
        <v>277</v>
      </c>
      <c r="C476" s="37" t="s">
        <v>245</v>
      </c>
      <c r="D476" s="36" t="s">
        <v>592</v>
      </c>
      <c r="E476" s="38" t="s">
        <v>147</v>
      </c>
      <c r="F476" s="39" t="s">
        <v>61</v>
      </c>
      <c r="G476" s="39">
        <v>4</v>
      </c>
      <c r="H476" s="39">
        <v>3</v>
      </c>
      <c r="I476" s="38">
        <v>2035.1</v>
      </c>
      <c r="J476" s="38">
        <v>1988.4</v>
      </c>
      <c r="K476" s="38">
        <v>46.699999999999797</v>
      </c>
      <c r="L476" s="40">
        <v>101</v>
      </c>
      <c r="M476" s="41" t="e">
        <f t="shared" si="173"/>
        <v>#REF!</v>
      </c>
      <c r="N476" s="41"/>
      <c r="O476" s="41">
        <v>1610105.74</v>
      </c>
      <c r="P476" s="41">
        <v>0</v>
      </c>
      <c r="Q476" s="41">
        <f t="shared" si="181"/>
        <v>245256.85799999998</v>
      </c>
      <c r="R476" s="41" t="e">
        <f t="shared" si="182"/>
        <v>#REF!</v>
      </c>
      <c r="S476" s="41" t="e">
        <f t="shared" si="183"/>
        <v>#REF!</v>
      </c>
      <c r="T476" s="38">
        <v>9053.9699999999993</v>
      </c>
      <c r="U476" s="38">
        <v>10443.879999999999</v>
      </c>
      <c r="V476" s="39">
        <v>2026</v>
      </c>
      <c r="W476" s="50">
        <v>0</v>
      </c>
      <c r="X476" s="43">
        <f t="shared" si="184"/>
        <v>245256.85799999998</v>
      </c>
      <c r="Y476" s="50" t="e">
        <f>+(J476*11.55+K476*23.1)*12*30+[1]Лист1!$BC$131</f>
        <v>#REF!</v>
      </c>
      <c r="Z476" s="33"/>
      <c r="AA476" s="43">
        <f t="shared" si="174"/>
        <v>21254340.185327958</v>
      </c>
      <c r="AB476" s="43">
        <v>0</v>
      </c>
      <c r="AC476" s="43">
        <v>0</v>
      </c>
      <c r="AD476" s="43">
        <v>0</v>
      </c>
      <c r="AE476" s="43">
        <v>2460116.89</v>
      </c>
      <c r="AF476" s="43">
        <v>0</v>
      </c>
      <c r="AG476" s="43"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8672152.3100000005</v>
      </c>
      <c r="AM476" s="43">
        <v>7293465.3700000001</v>
      </c>
      <c r="AN476" s="43">
        <v>2213128.7167000002</v>
      </c>
      <c r="AO476" s="43">
        <v>212543.4019</v>
      </c>
      <c r="AP476" s="43">
        <v>402933.49672796001</v>
      </c>
      <c r="AQ476" s="5">
        <f t="shared" si="175"/>
        <v>3</v>
      </c>
      <c r="AS476" s="36">
        <f t="shared" si="179"/>
        <v>53</v>
      </c>
      <c r="AT476" s="36">
        <f t="shared" si="180"/>
        <v>53</v>
      </c>
      <c r="AU476" s="37" t="s">
        <v>245</v>
      </c>
      <c r="AV476" s="36" t="s">
        <v>592</v>
      </c>
      <c r="AW476" s="36"/>
      <c r="AX476" s="45" t="e">
        <f t="shared" si="176"/>
        <v>#REF!</v>
      </c>
      <c r="AY476" s="46">
        <v>21254340.190000001</v>
      </c>
      <c r="AZ476" s="46"/>
      <c r="BA476" s="46"/>
      <c r="BB476" s="46"/>
      <c r="BC476" s="46">
        <v>2460116.89</v>
      </c>
      <c r="BD476" s="46"/>
      <c r="BE476" s="45"/>
      <c r="BF476" s="45">
        <v>0</v>
      </c>
      <c r="BG476" s="46"/>
      <c r="BH476" s="46"/>
      <c r="BI476" s="46"/>
      <c r="BJ476" s="46">
        <v>8672152.3100000005</v>
      </c>
      <c r="BK476" s="46">
        <v>7293465.3700000001</v>
      </c>
      <c r="BL476" s="46">
        <v>2213128.7200000002</v>
      </c>
      <c r="BM476" s="46">
        <v>212543.4</v>
      </c>
      <c r="BN476" s="46">
        <v>402933.5</v>
      </c>
      <c r="BP476" s="48">
        <f>+AY476-'Приложение 2'!E477</f>
        <v>0</v>
      </c>
    </row>
    <row r="477" spans="1:73" ht="12.75" customHeight="1" x14ac:dyDescent="0.2">
      <c r="A477" s="36">
        <f t="shared" si="177"/>
        <v>464</v>
      </c>
      <c r="B477" s="36">
        <f t="shared" si="178"/>
        <v>278</v>
      </c>
      <c r="C477" s="37" t="s">
        <v>245</v>
      </c>
      <c r="D477" s="36" t="s">
        <v>593</v>
      </c>
      <c r="E477" s="38" t="s">
        <v>147</v>
      </c>
      <c r="F477" s="39" t="s">
        <v>61</v>
      </c>
      <c r="G477" s="39">
        <v>4</v>
      </c>
      <c r="H477" s="39">
        <v>2</v>
      </c>
      <c r="I477" s="38">
        <v>1288.25</v>
      </c>
      <c r="J477" s="38">
        <v>1288.25</v>
      </c>
      <c r="K477" s="38">
        <v>0</v>
      </c>
      <c r="L477" s="40">
        <v>53</v>
      </c>
      <c r="M477" s="41">
        <f t="shared" si="173"/>
        <v>25033183.82</v>
      </c>
      <c r="N477" s="41"/>
      <c r="O477" s="41">
        <v>1479514.28</v>
      </c>
      <c r="P477" s="41">
        <v>0</v>
      </c>
      <c r="Q477" s="41">
        <f t="shared" si="181"/>
        <v>635565.6825</v>
      </c>
      <c r="R477" s="41">
        <f t="shared" si="182"/>
        <v>5356543.5</v>
      </c>
      <c r="S477" s="41">
        <f t="shared" si="183"/>
        <v>17561560.357499998</v>
      </c>
      <c r="T477" s="38">
        <v>16953.25</v>
      </c>
      <c r="U477" s="38">
        <v>19431.93</v>
      </c>
      <c r="V477" s="39">
        <v>2026</v>
      </c>
      <c r="W477" s="43">
        <v>483796.95</v>
      </c>
      <c r="X477" s="43">
        <f t="shared" si="184"/>
        <v>151768.73250000001</v>
      </c>
      <c r="Y477" s="43">
        <f t="shared" ref="Y477:Y482" si="185">+(J477*11.55+K477*23.1)*12*30</f>
        <v>5356543.5</v>
      </c>
      <c r="Z477" s="33"/>
      <c r="AA477" s="43">
        <f t="shared" si="174"/>
        <v>25033183.816890258</v>
      </c>
      <c r="AB477" s="43">
        <v>0</v>
      </c>
      <c r="AC477" s="43">
        <v>1932061.51</v>
      </c>
      <c r="AD477" s="43">
        <v>0</v>
      </c>
      <c r="AE477" s="43">
        <v>1557292.31</v>
      </c>
      <c r="AF477" s="43">
        <v>0</v>
      </c>
      <c r="AG477" s="43">
        <v>0</v>
      </c>
      <c r="AH477" s="43">
        <v>0</v>
      </c>
      <c r="AI477" s="43">
        <v>0</v>
      </c>
      <c r="AJ477" s="43">
        <v>8244191.04</v>
      </c>
      <c r="AK477" s="43">
        <v>0</v>
      </c>
      <c r="AL477" s="43">
        <v>5489607.5</v>
      </c>
      <c r="AM477" s="43">
        <v>4616877.1900000004</v>
      </c>
      <c r="AN477" s="43">
        <v>2465225.2159000002</v>
      </c>
      <c r="AO477" s="43">
        <v>250331.8382</v>
      </c>
      <c r="AP477" s="43">
        <v>477597.21279025998</v>
      </c>
      <c r="AQ477" s="5">
        <f t="shared" si="175"/>
        <v>5</v>
      </c>
      <c r="AS477" s="36">
        <f t="shared" si="179"/>
        <v>54</v>
      </c>
      <c r="AT477" s="36">
        <f t="shared" si="180"/>
        <v>54</v>
      </c>
      <c r="AU477" s="37" t="s">
        <v>245</v>
      </c>
      <c r="AV477" s="36" t="s">
        <v>593</v>
      </c>
      <c r="AW477" s="36"/>
      <c r="AX477" s="45">
        <f t="shared" si="176"/>
        <v>0</v>
      </c>
      <c r="AY477" s="46">
        <v>25033183.82</v>
      </c>
      <c r="AZ477" s="46"/>
      <c r="BA477" s="46">
        <v>1932061.51</v>
      </c>
      <c r="BB477" s="46"/>
      <c r="BC477" s="46">
        <v>1557292.31</v>
      </c>
      <c r="BD477" s="46"/>
      <c r="BE477" s="45"/>
      <c r="BF477" s="45">
        <v>0</v>
      </c>
      <c r="BG477" s="46"/>
      <c r="BH477" s="46">
        <v>8244191.04</v>
      </c>
      <c r="BI477" s="46"/>
      <c r="BJ477" s="46">
        <v>5489607.5</v>
      </c>
      <c r="BK477" s="46">
        <v>4616877.1900000004</v>
      </c>
      <c r="BL477" s="46">
        <v>2465225.2200000002</v>
      </c>
      <c r="BM477" s="46">
        <v>250331.84</v>
      </c>
      <c r="BN477" s="46">
        <v>477597.21</v>
      </c>
      <c r="BP477" s="48">
        <f>+AY477-'Приложение 2'!E478</f>
        <v>0</v>
      </c>
    </row>
    <row r="478" spans="1:73" ht="12.75" customHeight="1" x14ac:dyDescent="0.2">
      <c r="A478" s="36">
        <f t="shared" si="177"/>
        <v>465</v>
      </c>
      <c r="B478" s="36">
        <f t="shared" si="178"/>
        <v>279</v>
      </c>
      <c r="C478" s="37" t="s">
        <v>245</v>
      </c>
      <c r="D478" s="36" t="s">
        <v>594</v>
      </c>
      <c r="E478" s="38" t="s">
        <v>147</v>
      </c>
      <c r="F478" s="39" t="s">
        <v>61</v>
      </c>
      <c r="G478" s="39">
        <v>4</v>
      </c>
      <c r="H478" s="39">
        <v>2</v>
      </c>
      <c r="I478" s="38">
        <v>1284</v>
      </c>
      <c r="J478" s="38">
        <v>1284</v>
      </c>
      <c r="K478" s="38">
        <v>0</v>
      </c>
      <c r="L478" s="40">
        <v>70</v>
      </c>
      <c r="M478" s="41">
        <f t="shared" si="173"/>
        <v>15620951.390000002</v>
      </c>
      <c r="N478" s="41"/>
      <c r="O478" s="41">
        <v>763856.51</v>
      </c>
      <c r="P478" s="41">
        <v>0</v>
      </c>
      <c r="Q478" s="41">
        <f t="shared" si="181"/>
        <v>554472.71</v>
      </c>
      <c r="R478" s="41">
        <f t="shared" si="182"/>
        <v>5338872.0000000009</v>
      </c>
      <c r="S478" s="41">
        <f t="shared" si="183"/>
        <v>8963750.1700000018</v>
      </c>
      <c r="T478" s="38">
        <v>10553.73</v>
      </c>
      <c r="U478" s="38">
        <v>12165.85</v>
      </c>
      <c r="V478" s="39">
        <v>2026</v>
      </c>
      <c r="W478" s="43">
        <v>403204.67</v>
      </c>
      <c r="X478" s="43">
        <f t="shared" si="184"/>
        <v>151268.04</v>
      </c>
      <c r="Y478" s="43">
        <f t="shared" si="185"/>
        <v>5338872.0000000009</v>
      </c>
      <c r="Z478" s="33"/>
      <c r="AA478" s="43">
        <f t="shared" si="174"/>
        <v>15620951.396755038</v>
      </c>
      <c r="AB478" s="43">
        <v>0</v>
      </c>
      <c r="AC478" s="43">
        <v>1925687.55</v>
      </c>
      <c r="AD478" s="43">
        <v>0</v>
      </c>
      <c r="AE478" s="43">
        <v>1552154.73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5471497.0099999998</v>
      </c>
      <c r="AM478" s="43">
        <v>4601645.88</v>
      </c>
      <c r="AN478" s="43">
        <v>1617424.1124</v>
      </c>
      <c r="AO478" s="43">
        <v>156209.514</v>
      </c>
      <c r="AP478" s="43">
        <v>296332.60035503999</v>
      </c>
      <c r="AQ478" s="5">
        <f t="shared" si="175"/>
        <v>4</v>
      </c>
      <c r="AS478" s="36">
        <f t="shared" si="179"/>
        <v>55</v>
      </c>
      <c r="AT478" s="36">
        <f t="shared" si="180"/>
        <v>55</v>
      </c>
      <c r="AU478" s="37" t="s">
        <v>245</v>
      </c>
      <c r="AV478" s="36" t="s">
        <v>594</v>
      </c>
      <c r="AW478" s="36"/>
      <c r="AX478" s="45">
        <f t="shared" si="176"/>
        <v>0</v>
      </c>
      <c r="AY478" s="46">
        <v>15620951.390000001</v>
      </c>
      <c r="AZ478" s="46"/>
      <c r="BA478" s="46">
        <v>1925687.55</v>
      </c>
      <c r="BB478" s="46"/>
      <c r="BC478" s="46">
        <v>1552154.73</v>
      </c>
      <c r="BD478" s="46"/>
      <c r="BE478" s="45"/>
      <c r="BF478" s="45">
        <v>0</v>
      </c>
      <c r="BG478" s="46"/>
      <c r="BH478" s="46"/>
      <c r="BI478" s="46"/>
      <c r="BJ478" s="46">
        <v>5471497.0099999998</v>
      </c>
      <c r="BK478" s="46">
        <v>4601645.88</v>
      </c>
      <c r="BL478" s="46">
        <v>1617424.11</v>
      </c>
      <c r="BM478" s="46">
        <v>156209.51</v>
      </c>
      <c r="BN478" s="46">
        <v>296332.59999999998</v>
      </c>
      <c r="BP478" s="48">
        <f>+AY478-'Приложение 2'!E479</f>
        <v>0</v>
      </c>
    </row>
    <row r="479" spans="1:73" ht="12.75" customHeight="1" x14ac:dyDescent="0.2">
      <c r="A479" s="36">
        <f t="shared" si="177"/>
        <v>466</v>
      </c>
      <c r="B479" s="36">
        <f t="shared" si="178"/>
        <v>280</v>
      </c>
      <c r="C479" s="37" t="s">
        <v>245</v>
      </c>
      <c r="D479" s="36" t="s">
        <v>595</v>
      </c>
      <c r="E479" s="38" t="s">
        <v>147</v>
      </c>
      <c r="F479" s="39" t="s">
        <v>61</v>
      </c>
      <c r="G479" s="39">
        <v>4</v>
      </c>
      <c r="H479" s="39">
        <v>2</v>
      </c>
      <c r="I479" s="38">
        <v>1279.2</v>
      </c>
      <c r="J479" s="38">
        <v>1279.2</v>
      </c>
      <c r="K479" s="38">
        <v>0</v>
      </c>
      <c r="L479" s="40">
        <v>66</v>
      </c>
      <c r="M479" s="41">
        <f t="shared" si="173"/>
        <v>15562555.310000001</v>
      </c>
      <c r="N479" s="41"/>
      <c r="O479" s="41">
        <v>756959.36</v>
      </c>
      <c r="P479" s="41">
        <v>0</v>
      </c>
      <c r="Q479" s="41">
        <f t="shared" si="181"/>
        <v>618496.37199999997</v>
      </c>
      <c r="R479" s="41">
        <f t="shared" si="182"/>
        <v>5318913.6000000006</v>
      </c>
      <c r="S479" s="41">
        <f t="shared" si="183"/>
        <v>8868185.9780000001</v>
      </c>
      <c r="T479" s="38">
        <v>10553.73</v>
      </c>
      <c r="U479" s="38">
        <v>12165.85</v>
      </c>
      <c r="V479" s="39">
        <v>2026</v>
      </c>
      <c r="W479" s="43">
        <v>467793.82</v>
      </c>
      <c r="X479" s="43">
        <f t="shared" si="184"/>
        <v>150702.55200000003</v>
      </c>
      <c r="Y479" s="43">
        <f t="shared" si="185"/>
        <v>5318913.6000000006</v>
      </c>
      <c r="Z479" s="33"/>
      <c r="AA479" s="43">
        <f t="shared" si="174"/>
        <v>15562555.313845256</v>
      </c>
      <c r="AB479" s="43">
        <v>0</v>
      </c>
      <c r="AC479" s="43">
        <v>1918488.72</v>
      </c>
      <c r="AD479" s="43">
        <v>0</v>
      </c>
      <c r="AE479" s="43">
        <v>1546352.28</v>
      </c>
      <c r="AF479" s="43">
        <v>0</v>
      </c>
      <c r="AG479" s="43">
        <v>0</v>
      </c>
      <c r="AH479" s="43">
        <v>0</v>
      </c>
      <c r="AI479" s="43">
        <v>0</v>
      </c>
      <c r="AJ479" s="43">
        <v>0</v>
      </c>
      <c r="AK479" s="43">
        <v>0</v>
      </c>
      <c r="AL479" s="43">
        <v>5451042.8099999996</v>
      </c>
      <c r="AM479" s="43">
        <v>4584443.47</v>
      </c>
      <c r="AN479" s="43">
        <v>1611377.666</v>
      </c>
      <c r="AO479" s="43">
        <v>155625.55309999999</v>
      </c>
      <c r="AP479" s="43">
        <v>295224.81474526</v>
      </c>
      <c r="AQ479" s="5">
        <f t="shared" si="175"/>
        <v>4</v>
      </c>
      <c r="AS479" s="36">
        <f t="shared" si="179"/>
        <v>56</v>
      </c>
      <c r="AT479" s="36">
        <f t="shared" si="180"/>
        <v>56</v>
      </c>
      <c r="AU479" s="37" t="s">
        <v>245</v>
      </c>
      <c r="AV479" s="36" t="s">
        <v>595</v>
      </c>
      <c r="AW479" s="36"/>
      <c r="AX479" s="45">
        <f t="shared" si="176"/>
        <v>0</v>
      </c>
      <c r="AY479" s="46">
        <v>15562555.310000001</v>
      </c>
      <c r="AZ479" s="46"/>
      <c r="BA479" s="46">
        <v>1918488.72</v>
      </c>
      <c r="BB479" s="46"/>
      <c r="BC479" s="46">
        <v>1546352.28</v>
      </c>
      <c r="BD479" s="46"/>
      <c r="BE479" s="45"/>
      <c r="BF479" s="45">
        <v>0</v>
      </c>
      <c r="BG479" s="46"/>
      <c r="BH479" s="46"/>
      <c r="BI479" s="46"/>
      <c r="BJ479" s="46">
        <v>5451042.8099999996</v>
      </c>
      <c r="BK479" s="46">
        <v>4584443.47</v>
      </c>
      <c r="BL479" s="46">
        <v>1611377.67</v>
      </c>
      <c r="BM479" s="46">
        <v>155625.54999999999</v>
      </c>
      <c r="BN479" s="46">
        <v>295224.81</v>
      </c>
      <c r="BP479" s="48">
        <f>+AY479-'Приложение 2'!E480</f>
        <v>0</v>
      </c>
    </row>
    <row r="480" spans="1:73" ht="12.75" customHeight="1" x14ac:dyDescent="0.2">
      <c r="A480" s="36">
        <f t="shared" si="177"/>
        <v>467</v>
      </c>
      <c r="B480" s="36">
        <f t="shared" si="178"/>
        <v>281</v>
      </c>
      <c r="C480" s="37" t="s">
        <v>245</v>
      </c>
      <c r="D480" s="36" t="s">
        <v>596</v>
      </c>
      <c r="E480" s="38" t="s">
        <v>283</v>
      </c>
      <c r="F480" s="39" t="s">
        <v>61</v>
      </c>
      <c r="G480" s="39">
        <v>4</v>
      </c>
      <c r="H480" s="39">
        <v>2</v>
      </c>
      <c r="I480" s="38">
        <v>1299.8</v>
      </c>
      <c r="J480" s="38">
        <v>951</v>
      </c>
      <c r="K480" s="38">
        <v>348.8</v>
      </c>
      <c r="L480" s="40">
        <v>39</v>
      </c>
      <c r="M480" s="41">
        <f t="shared" si="173"/>
        <v>25257622.629999999</v>
      </c>
      <c r="N480" s="41"/>
      <c r="O480" s="41">
        <v>1381136.19</v>
      </c>
      <c r="P480" s="41">
        <v>0</v>
      </c>
      <c r="Q480" s="41">
        <f t="shared" si="181"/>
        <v>406763.08600000001</v>
      </c>
      <c r="R480" s="41">
        <f t="shared" si="182"/>
        <v>6854878.8000000007</v>
      </c>
      <c r="S480" s="41">
        <f t="shared" si="183"/>
        <v>16614844.553999998</v>
      </c>
      <c r="T480" s="38">
        <v>16953.25</v>
      </c>
      <c r="U480" s="38">
        <v>19431.93</v>
      </c>
      <c r="V480" s="39">
        <v>2026</v>
      </c>
      <c r="W480" s="43">
        <v>212541.52</v>
      </c>
      <c r="X480" s="43">
        <f t="shared" si="184"/>
        <v>194221.56600000002</v>
      </c>
      <c r="Y480" s="43">
        <f t="shared" si="185"/>
        <v>6854878.8000000007</v>
      </c>
      <c r="Z480" s="33"/>
      <c r="AA480" s="43">
        <f t="shared" si="174"/>
        <v>25257622.625212781</v>
      </c>
      <c r="AB480" s="43">
        <v>0</v>
      </c>
      <c r="AC480" s="43">
        <v>1949383.71</v>
      </c>
      <c r="AD480" s="43">
        <v>0</v>
      </c>
      <c r="AE480" s="43">
        <v>1571254.46</v>
      </c>
      <c r="AF480" s="43">
        <v>0</v>
      </c>
      <c r="AG480" s="43">
        <v>0</v>
      </c>
      <c r="AH480" s="43">
        <v>0</v>
      </c>
      <c r="AI480" s="43">
        <v>0</v>
      </c>
      <c r="AJ480" s="43">
        <v>8318105.5800000001</v>
      </c>
      <c r="AK480" s="43">
        <v>0</v>
      </c>
      <c r="AL480" s="43">
        <v>5538825.4000000004</v>
      </c>
      <c r="AM480" s="43">
        <v>4658270.5</v>
      </c>
      <c r="AN480" s="43">
        <v>2487327.5660999999</v>
      </c>
      <c r="AO480" s="43">
        <v>252576.2262</v>
      </c>
      <c r="AP480" s="43">
        <v>481879.18291277997</v>
      </c>
      <c r="AQ480" s="5">
        <f t="shared" si="175"/>
        <v>5</v>
      </c>
      <c r="AS480" s="36">
        <f t="shared" si="179"/>
        <v>57</v>
      </c>
      <c r="AT480" s="36">
        <f t="shared" si="180"/>
        <v>57</v>
      </c>
      <c r="AU480" s="37" t="s">
        <v>245</v>
      </c>
      <c r="AV480" s="36" t="s">
        <v>596</v>
      </c>
      <c r="AW480" s="36"/>
      <c r="AX480" s="45">
        <f t="shared" si="176"/>
        <v>0</v>
      </c>
      <c r="AY480" s="46">
        <v>25257622.629999999</v>
      </c>
      <c r="AZ480" s="46"/>
      <c r="BA480" s="46">
        <v>1949383.71</v>
      </c>
      <c r="BB480" s="46"/>
      <c r="BC480" s="46">
        <v>1571254.46</v>
      </c>
      <c r="BD480" s="46"/>
      <c r="BE480" s="45"/>
      <c r="BF480" s="45">
        <v>0</v>
      </c>
      <c r="BG480" s="46"/>
      <c r="BH480" s="46">
        <v>8318105.5800000001</v>
      </c>
      <c r="BI480" s="46"/>
      <c r="BJ480" s="46">
        <v>5538825.4000000004</v>
      </c>
      <c r="BK480" s="46">
        <v>4658270.5</v>
      </c>
      <c r="BL480" s="46">
        <v>2487327.5699999998</v>
      </c>
      <c r="BM480" s="46">
        <v>252576.23</v>
      </c>
      <c r="BN480" s="46">
        <v>481879.18</v>
      </c>
      <c r="BP480" s="48">
        <f>+AY480-'Приложение 2'!E481</f>
        <v>0</v>
      </c>
    </row>
    <row r="481" spans="1:73" ht="12.75" customHeight="1" x14ac:dyDescent="0.2">
      <c r="A481" s="36">
        <f t="shared" si="177"/>
        <v>468</v>
      </c>
      <c r="B481" s="36">
        <f t="shared" si="178"/>
        <v>282</v>
      </c>
      <c r="C481" s="37" t="s">
        <v>245</v>
      </c>
      <c r="D481" s="36" t="s">
        <v>597</v>
      </c>
      <c r="E481" s="38" t="s">
        <v>283</v>
      </c>
      <c r="F481" s="39" t="s">
        <v>61</v>
      </c>
      <c r="G481" s="39">
        <v>4</v>
      </c>
      <c r="H481" s="39">
        <v>2</v>
      </c>
      <c r="I481" s="38">
        <v>1253.19</v>
      </c>
      <c r="J481" s="38">
        <v>1181.29</v>
      </c>
      <c r="K481" s="38">
        <v>71.900000000000105</v>
      </c>
      <c r="L481" s="40">
        <v>60</v>
      </c>
      <c r="M481" s="41">
        <f t="shared" si="173"/>
        <v>15246121.560000002</v>
      </c>
      <c r="N481" s="41"/>
      <c r="O481" s="41">
        <v>732050.04</v>
      </c>
      <c r="P481" s="41">
        <v>0</v>
      </c>
      <c r="Q481" s="41">
        <f t="shared" si="181"/>
        <v>195550.30290000013</v>
      </c>
      <c r="R481" s="41">
        <f t="shared" si="182"/>
        <v>5509724.2200000016</v>
      </c>
      <c r="S481" s="41">
        <f t="shared" si="183"/>
        <v>8808796.9970999993</v>
      </c>
      <c r="T481" s="38">
        <v>10553.73</v>
      </c>
      <c r="U481" s="38">
        <v>12165.85</v>
      </c>
      <c r="V481" s="39">
        <v>2026</v>
      </c>
      <c r="W481" s="43">
        <v>39441.450000000099</v>
      </c>
      <c r="X481" s="43">
        <f t="shared" si="184"/>
        <v>156108.85290000003</v>
      </c>
      <c r="Y481" s="43">
        <f t="shared" si="185"/>
        <v>5509724.2200000016</v>
      </c>
      <c r="Z481" s="33"/>
      <c r="AA481" s="43">
        <f t="shared" si="174"/>
        <v>15246121.559849922</v>
      </c>
      <c r="AB481" s="43">
        <v>0</v>
      </c>
      <c r="AC481" s="43">
        <v>1879480.04</v>
      </c>
      <c r="AD481" s="43">
        <v>0</v>
      </c>
      <c r="AE481" s="43">
        <v>1514910.27</v>
      </c>
      <c r="AF481" s="43">
        <v>0</v>
      </c>
      <c r="AG481" s="43">
        <v>0</v>
      </c>
      <c r="AH481" s="43">
        <v>0</v>
      </c>
      <c r="AI481" s="43">
        <v>0</v>
      </c>
      <c r="AJ481" s="43">
        <v>0</v>
      </c>
      <c r="AK481" s="43">
        <v>0</v>
      </c>
      <c r="AL481" s="43">
        <v>5340206.6500000004</v>
      </c>
      <c r="AM481" s="43">
        <v>4491227.8899999997</v>
      </c>
      <c r="AN481" s="43">
        <v>1578613.4916000001</v>
      </c>
      <c r="AO481" s="43">
        <v>152461.2156</v>
      </c>
      <c r="AP481" s="43">
        <v>289222.00264992</v>
      </c>
      <c r="AQ481" s="5">
        <f t="shared" si="175"/>
        <v>4</v>
      </c>
      <c r="AS481" s="36">
        <f t="shared" si="179"/>
        <v>58</v>
      </c>
      <c r="AT481" s="36">
        <f t="shared" si="180"/>
        <v>58</v>
      </c>
      <c r="AU481" s="37" t="s">
        <v>245</v>
      </c>
      <c r="AV481" s="36" t="s">
        <v>597</v>
      </c>
      <c r="AW481" s="36"/>
      <c r="AX481" s="45">
        <f t="shared" si="176"/>
        <v>0</v>
      </c>
      <c r="AY481" s="46">
        <v>15246121.560000001</v>
      </c>
      <c r="AZ481" s="46"/>
      <c r="BA481" s="46">
        <v>1879480.04</v>
      </c>
      <c r="BB481" s="46"/>
      <c r="BC481" s="46">
        <v>1514910.27</v>
      </c>
      <c r="BD481" s="46"/>
      <c r="BE481" s="45"/>
      <c r="BF481" s="45">
        <v>0</v>
      </c>
      <c r="BG481" s="46"/>
      <c r="BH481" s="46"/>
      <c r="BI481" s="46"/>
      <c r="BJ481" s="46">
        <v>5340206.6500000004</v>
      </c>
      <c r="BK481" s="46">
        <v>4491227.8899999997</v>
      </c>
      <c r="BL481" s="46">
        <v>1578613.49</v>
      </c>
      <c r="BM481" s="46">
        <v>152461.22</v>
      </c>
      <c r="BN481" s="46">
        <v>289222</v>
      </c>
      <c r="BP481" s="48">
        <f>+AY481-'Приложение 2'!E482</f>
        <v>0</v>
      </c>
    </row>
    <row r="482" spans="1:73" ht="12.75" customHeight="1" x14ac:dyDescent="0.2">
      <c r="A482" s="36">
        <f t="shared" si="177"/>
        <v>469</v>
      </c>
      <c r="B482" s="36">
        <f t="shared" si="178"/>
        <v>283</v>
      </c>
      <c r="C482" s="37" t="s">
        <v>245</v>
      </c>
      <c r="D482" s="36" t="s">
        <v>598</v>
      </c>
      <c r="E482" s="38" t="s">
        <v>216</v>
      </c>
      <c r="F482" s="39" t="s">
        <v>61</v>
      </c>
      <c r="G482" s="39">
        <v>4</v>
      </c>
      <c r="H482" s="39">
        <v>2</v>
      </c>
      <c r="I482" s="38">
        <v>1273</v>
      </c>
      <c r="J482" s="38">
        <v>1273</v>
      </c>
      <c r="K482" s="38">
        <v>0</v>
      </c>
      <c r="L482" s="40">
        <v>50</v>
      </c>
      <c r="M482" s="41">
        <f t="shared" si="173"/>
        <v>15487127.059999999</v>
      </c>
      <c r="N482" s="41"/>
      <c r="O482" s="41">
        <v>758176.51</v>
      </c>
      <c r="P482" s="41">
        <v>0</v>
      </c>
      <c r="Q482" s="41">
        <f t="shared" si="181"/>
        <v>622660.91999999993</v>
      </c>
      <c r="R482" s="41">
        <f t="shared" si="182"/>
        <v>5293134.0000000009</v>
      </c>
      <c r="S482" s="41">
        <f t="shared" si="183"/>
        <v>8813155.629999999</v>
      </c>
      <c r="T482" s="38">
        <v>10553.73</v>
      </c>
      <c r="U482" s="38">
        <v>12165.85</v>
      </c>
      <c r="V482" s="39">
        <v>2026</v>
      </c>
      <c r="W482" s="43">
        <v>472688.79</v>
      </c>
      <c r="X482" s="43">
        <f t="shared" si="184"/>
        <v>149972.13</v>
      </c>
      <c r="Y482" s="43">
        <f t="shared" si="185"/>
        <v>5293134.0000000009</v>
      </c>
      <c r="Z482" s="33"/>
      <c r="AA482" s="43">
        <f t="shared" si="174"/>
        <v>15487127.051229881</v>
      </c>
      <c r="AB482" s="43">
        <v>0</v>
      </c>
      <c r="AC482" s="43">
        <v>1909190.23</v>
      </c>
      <c r="AD482" s="43">
        <v>0</v>
      </c>
      <c r="AE482" s="43">
        <v>1538857.45</v>
      </c>
      <c r="AF482" s="43">
        <v>0</v>
      </c>
      <c r="AG482" s="43"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5424622.8200000003</v>
      </c>
      <c r="AM482" s="43">
        <v>4562223.68</v>
      </c>
      <c r="AN482" s="43">
        <v>1603567.6753</v>
      </c>
      <c r="AO482" s="43">
        <v>154871.27050000001</v>
      </c>
      <c r="AP482" s="43">
        <v>293793.92542987998</v>
      </c>
      <c r="AQ482" s="5">
        <f t="shared" si="175"/>
        <v>4</v>
      </c>
      <c r="AS482" s="36">
        <f t="shared" si="179"/>
        <v>59</v>
      </c>
      <c r="AT482" s="36">
        <f t="shared" si="180"/>
        <v>59</v>
      </c>
      <c r="AU482" s="37" t="s">
        <v>245</v>
      </c>
      <c r="AV482" s="36" t="s">
        <v>598</v>
      </c>
      <c r="AW482" s="36"/>
      <c r="AX482" s="45">
        <f t="shared" si="176"/>
        <v>0</v>
      </c>
      <c r="AY482" s="46">
        <v>15487127.060000001</v>
      </c>
      <c r="AZ482" s="46"/>
      <c r="BA482" s="46">
        <v>1909190.23</v>
      </c>
      <c r="BB482" s="46"/>
      <c r="BC482" s="46">
        <v>1538857.45</v>
      </c>
      <c r="BD482" s="46"/>
      <c r="BE482" s="45"/>
      <c r="BF482" s="45">
        <v>0</v>
      </c>
      <c r="BG482" s="46"/>
      <c r="BH482" s="46"/>
      <c r="BI482" s="46"/>
      <c r="BJ482" s="46">
        <v>5424622.8200000003</v>
      </c>
      <c r="BK482" s="46">
        <v>4562223.68</v>
      </c>
      <c r="BL482" s="46">
        <v>1603567.68</v>
      </c>
      <c r="BM482" s="46">
        <v>154871.26999999999</v>
      </c>
      <c r="BN482" s="46">
        <v>293793.93</v>
      </c>
      <c r="BP482" s="48">
        <f>+AY482-'Приложение 2'!E483</f>
        <v>0</v>
      </c>
    </row>
    <row r="483" spans="1:73" ht="12.75" customHeight="1" x14ac:dyDescent="0.2">
      <c r="A483" s="36">
        <f t="shared" si="177"/>
        <v>470</v>
      </c>
      <c r="B483" s="36">
        <f t="shared" si="178"/>
        <v>284</v>
      </c>
      <c r="C483" s="37" t="s">
        <v>245</v>
      </c>
      <c r="D483" s="36" t="s">
        <v>599</v>
      </c>
      <c r="E483" s="38" t="s">
        <v>69</v>
      </c>
      <c r="F483" s="39" t="s">
        <v>61</v>
      </c>
      <c r="G483" s="39">
        <v>4</v>
      </c>
      <c r="H483" s="39">
        <v>3</v>
      </c>
      <c r="I483" s="38">
        <v>2108.1</v>
      </c>
      <c r="J483" s="38">
        <v>2050.6999999999998</v>
      </c>
      <c r="K483" s="38">
        <v>57.400000000000098</v>
      </c>
      <c r="L483" s="40">
        <v>91</v>
      </c>
      <c r="M483" s="41" t="e">
        <f t="shared" si="173"/>
        <v>#REF!</v>
      </c>
      <c r="N483" s="41"/>
      <c r="O483" s="41">
        <v>770916.4</v>
      </c>
      <c r="P483" s="41">
        <v>0</v>
      </c>
      <c r="Q483" s="41">
        <f t="shared" si="181"/>
        <v>255117.55500000002</v>
      </c>
      <c r="R483" s="41" t="e">
        <f t="shared" si="182"/>
        <v>#REF!</v>
      </c>
      <c r="S483" s="41" t="e">
        <f t="shared" si="183"/>
        <v>#REF!</v>
      </c>
      <c r="T483" s="38">
        <v>4261.29</v>
      </c>
      <c r="U483" s="38">
        <v>4892.67</v>
      </c>
      <c r="V483" s="39">
        <v>2026</v>
      </c>
      <c r="W483" s="50">
        <v>0</v>
      </c>
      <c r="X483" s="43">
        <f t="shared" si="184"/>
        <v>255117.55500000002</v>
      </c>
      <c r="Y483" s="50" t="e">
        <f>+(J483*11.55+K483*23.1)*12*30+[1]Лист1!$BC$136</f>
        <v>#REF!</v>
      </c>
      <c r="Z483" s="33"/>
      <c r="AA483" s="43">
        <f t="shared" si="174"/>
        <v>10314237.62920098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0</v>
      </c>
      <c r="AL483" s="43">
        <v>8983226.5199999996</v>
      </c>
      <c r="AM483" s="43">
        <v>0</v>
      </c>
      <c r="AN483" s="43">
        <v>1031423.763</v>
      </c>
      <c r="AO483" s="43">
        <v>103142.3763</v>
      </c>
      <c r="AP483" s="43">
        <v>196444.96990098001</v>
      </c>
      <c r="AQ483" s="5">
        <f t="shared" si="175"/>
        <v>1</v>
      </c>
      <c r="AS483" s="36">
        <f t="shared" si="179"/>
        <v>60</v>
      </c>
      <c r="AT483" s="36">
        <f t="shared" si="180"/>
        <v>60</v>
      </c>
      <c r="AU483" s="37" t="s">
        <v>245</v>
      </c>
      <c r="AV483" s="36" t="s">
        <v>599</v>
      </c>
      <c r="AW483" s="36"/>
      <c r="AX483" s="45" t="e">
        <f t="shared" si="176"/>
        <v>#REF!</v>
      </c>
      <c r="AY483" s="46">
        <v>10314237.630000001</v>
      </c>
      <c r="AZ483" s="46"/>
      <c r="BA483" s="46"/>
      <c r="BB483" s="46"/>
      <c r="BC483" s="46"/>
      <c r="BD483" s="46"/>
      <c r="BE483" s="45"/>
      <c r="BF483" s="45">
        <v>0</v>
      </c>
      <c r="BG483" s="46"/>
      <c r="BH483" s="46"/>
      <c r="BI483" s="46"/>
      <c r="BJ483" s="46">
        <v>8983226.5199999996</v>
      </c>
      <c r="BK483" s="46"/>
      <c r="BL483" s="46">
        <v>1031423.76</v>
      </c>
      <c r="BM483" s="46">
        <v>103142.38</v>
      </c>
      <c r="BN483" s="46">
        <v>196444.97</v>
      </c>
      <c r="BP483" s="48">
        <f>+AY483-'Приложение 2'!E484</f>
        <v>0</v>
      </c>
    </row>
    <row r="484" spans="1:73" ht="12.75" customHeight="1" x14ac:dyDescent="0.2">
      <c r="A484" s="36">
        <f t="shared" si="177"/>
        <v>471</v>
      </c>
      <c r="B484" s="36">
        <f t="shared" si="178"/>
        <v>285</v>
      </c>
      <c r="C484" s="37" t="s">
        <v>245</v>
      </c>
      <c r="D484" s="36" t="s">
        <v>600</v>
      </c>
      <c r="E484" s="38" t="s">
        <v>216</v>
      </c>
      <c r="F484" s="39" t="s">
        <v>61</v>
      </c>
      <c r="G484" s="39">
        <v>4</v>
      </c>
      <c r="H484" s="39">
        <v>2</v>
      </c>
      <c r="I484" s="38">
        <v>1276.3</v>
      </c>
      <c r="J484" s="38">
        <v>1187.9000000000001</v>
      </c>
      <c r="K484" s="38">
        <v>88.399999999999906</v>
      </c>
      <c r="L484" s="40">
        <v>51</v>
      </c>
      <c r="M484" s="41">
        <f t="shared" si="173"/>
        <v>15527274.34</v>
      </c>
      <c r="N484" s="41"/>
      <c r="O484" s="41">
        <v>733819.3</v>
      </c>
      <c r="P484" s="41">
        <v>0</v>
      </c>
      <c r="Q484" s="41">
        <f t="shared" si="181"/>
        <v>536838.71699999995</v>
      </c>
      <c r="R484" s="41">
        <f t="shared" si="182"/>
        <v>5674422.5999999996</v>
      </c>
      <c r="S484" s="41">
        <f t="shared" si="183"/>
        <v>8582193.7229999993</v>
      </c>
      <c r="T484" s="38">
        <v>10553.73</v>
      </c>
      <c r="U484" s="38">
        <v>12165.85</v>
      </c>
      <c r="V484" s="39">
        <v>2026</v>
      </c>
      <c r="W484" s="43">
        <v>376063.41</v>
      </c>
      <c r="X484" s="43">
        <f t="shared" si="184"/>
        <v>160775.30699999997</v>
      </c>
      <c r="Y484" s="43">
        <f>+(J484*11.55+K484*23.1)*12*30</f>
        <v>5674422.5999999996</v>
      </c>
      <c r="Z484" s="33"/>
      <c r="AA484" s="43">
        <f t="shared" si="174"/>
        <v>15527274.337212842</v>
      </c>
      <c r="AB484" s="43">
        <v>0</v>
      </c>
      <c r="AC484" s="43">
        <v>1914139.42</v>
      </c>
      <c r="AD484" s="43">
        <v>0</v>
      </c>
      <c r="AE484" s="43">
        <v>1542846.63</v>
      </c>
      <c r="AF484" s="43">
        <v>0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5438685.0700000003</v>
      </c>
      <c r="AM484" s="43">
        <v>4574050.34</v>
      </c>
      <c r="AN484" s="43">
        <v>1607724.6059000001</v>
      </c>
      <c r="AO484" s="43">
        <v>155272.74350000001</v>
      </c>
      <c r="AP484" s="43">
        <v>294555.52781284001</v>
      </c>
      <c r="AQ484" s="5">
        <f t="shared" si="175"/>
        <v>4</v>
      </c>
      <c r="AS484" s="36">
        <f t="shared" si="179"/>
        <v>61</v>
      </c>
      <c r="AT484" s="36">
        <f t="shared" si="180"/>
        <v>61</v>
      </c>
      <c r="AU484" s="37" t="s">
        <v>245</v>
      </c>
      <c r="AV484" s="36" t="s">
        <v>600</v>
      </c>
      <c r="AW484" s="36"/>
      <c r="AX484" s="45">
        <f t="shared" si="176"/>
        <v>0</v>
      </c>
      <c r="AY484" s="46">
        <v>15527274.34</v>
      </c>
      <c r="AZ484" s="46"/>
      <c r="BA484" s="46">
        <v>1914139.42</v>
      </c>
      <c r="BB484" s="46"/>
      <c r="BC484" s="46">
        <v>1542846.63</v>
      </c>
      <c r="BD484" s="46"/>
      <c r="BE484" s="45"/>
      <c r="BF484" s="45">
        <v>0</v>
      </c>
      <c r="BG484" s="46"/>
      <c r="BH484" s="46"/>
      <c r="BI484" s="46"/>
      <c r="BJ484" s="46">
        <v>5438685.0700000003</v>
      </c>
      <c r="BK484" s="46">
        <v>4574050.34</v>
      </c>
      <c r="BL484" s="46">
        <v>1607724.61</v>
      </c>
      <c r="BM484" s="46">
        <v>155272.74</v>
      </c>
      <c r="BN484" s="46">
        <v>294555.53000000003</v>
      </c>
      <c r="BP484" s="48">
        <f>+AY484-'Приложение 2'!E485</f>
        <v>0</v>
      </c>
    </row>
    <row r="485" spans="1:73" ht="12.75" customHeight="1" x14ac:dyDescent="0.2">
      <c r="A485" s="36">
        <f t="shared" si="177"/>
        <v>472</v>
      </c>
      <c r="B485" s="36">
        <f t="shared" si="178"/>
        <v>286</v>
      </c>
      <c r="C485" s="37" t="s">
        <v>245</v>
      </c>
      <c r="D485" s="36" t="s">
        <v>601</v>
      </c>
      <c r="E485" s="38" t="s">
        <v>79</v>
      </c>
      <c r="F485" s="39" t="s">
        <v>61</v>
      </c>
      <c r="G485" s="39">
        <v>9</v>
      </c>
      <c r="H485" s="39">
        <v>3</v>
      </c>
      <c r="I485" s="38">
        <v>6094.4</v>
      </c>
      <c r="J485" s="38">
        <v>6094.4</v>
      </c>
      <c r="K485" s="38">
        <v>0</v>
      </c>
      <c r="L485" s="40">
        <v>259</v>
      </c>
      <c r="M485" s="41">
        <f t="shared" si="173"/>
        <v>10010661.43</v>
      </c>
      <c r="N485" s="41"/>
      <c r="O485" s="41">
        <v>0</v>
      </c>
      <c r="P485" s="41">
        <v>0</v>
      </c>
      <c r="Q485" s="41">
        <f t="shared" si="181"/>
        <v>954200.20799999998</v>
      </c>
      <c r="R485" s="41">
        <f>+AY485-O485-Q485</f>
        <v>9056461.2219999991</v>
      </c>
      <c r="S485" s="41">
        <v>0</v>
      </c>
      <c r="T485" s="38">
        <v>1430.63</v>
      </c>
      <c r="U485" s="38">
        <v>1642.6</v>
      </c>
      <c r="V485" s="39">
        <v>2026</v>
      </c>
      <c r="W485" s="50">
        <v>0</v>
      </c>
      <c r="X485" s="43">
        <f>+(J485*15.35+K485*26.02)*12*0.85</f>
        <v>954200.20799999998</v>
      </c>
      <c r="Y485" s="50" t="e">
        <f>+(J485*15.35+K485*26.02)*12*30+[1]Лист1!$BC$137</f>
        <v>#REF!</v>
      </c>
      <c r="Z485" s="33"/>
      <c r="AA485" s="43">
        <f t="shared" si="174"/>
        <v>10010661.436186237</v>
      </c>
      <c r="AB485" s="43">
        <v>0</v>
      </c>
      <c r="AC485" s="43">
        <v>0</v>
      </c>
      <c r="AD485" s="43">
        <v>8718825.6199999992</v>
      </c>
      <c r="AE485" s="43">
        <v>0</v>
      </c>
      <c r="AF485" s="43">
        <v>0</v>
      </c>
      <c r="AG485" s="43">
        <v>0</v>
      </c>
      <c r="AH485" s="43">
        <v>0</v>
      </c>
      <c r="AI485" s="43">
        <v>0</v>
      </c>
      <c r="AJ485" s="43">
        <v>0</v>
      </c>
      <c r="AK485" s="43">
        <v>0</v>
      </c>
      <c r="AL485" s="43">
        <v>0</v>
      </c>
      <c r="AM485" s="43">
        <v>0</v>
      </c>
      <c r="AN485" s="43">
        <v>1001066.144</v>
      </c>
      <c r="AO485" s="43">
        <v>100106.61440000001</v>
      </c>
      <c r="AP485" s="43">
        <v>190663.05778624001</v>
      </c>
      <c r="AQ485" s="5">
        <f t="shared" si="175"/>
        <v>1</v>
      </c>
      <c r="AS485" s="36">
        <f t="shared" si="179"/>
        <v>62</v>
      </c>
      <c r="AT485" s="36">
        <f t="shared" si="180"/>
        <v>62</v>
      </c>
      <c r="AU485" s="37" t="s">
        <v>245</v>
      </c>
      <c r="AV485" s="36" t="s">
        <v>601</v>
      </c>
      <c r="AW485" s="36"/>
      <c r="AX485" s="45">
        <f t="shared" si="176"/>
        <v>0</v>
      </c>
      <c r="AY485" s="46">
        <v>10010661.43</v>
      </c>
      <c r="AZ485" s="46"/>
      <c r="BA485" s="46"/>
      <c r="BB485" s="46">
        <v>8718825.6199999992</v>
      </c>
      <c r="BC485" s="46"/>
      <c r="BD485" s="46"/>
      <c r="BE485" s="45"/>
      <c r="BF485" s="45">
        <v>0</v>
      </c>
      <c r="BG485" s="46"/>
      <c r="BH485" s="46"/>
      <c r="BI485" s="46"/>
      <c r="BJ485" s="46"/>
      <c r="BK485" s="46"/>
      <c r="BL485" s="46">
        <v>1001066.14</v>
      </c>
      <c r="BM485" s="46">
        <v>100106.61</v>
      </c>
      <c r="BN485" s="46">
        <v>190663.06</v>
      </c>
      <c r="BP485" s="48">
        <f>+AY485-'Приложение 2'!E486</f>
        <v>0</v>
      </c>
    </row>
    <row r="486" spans="1:73" ht="12.75" customHeight="1" x14ac:dyDescent="0.2">
      <c r="A486" s="36">
        <f t="shared" si="177"/>
        <v>473</v>
      </c>
      <c r="B486" s="36">
        <f t="shared" si="178"/>
        <v>287</v>
      </c>
      <c r="C486" s="37" t="s">
        <v>245</v>
      </c>
      <c r="D486" s="36" t="s">
        <v>602</v>
      </c>
      <c r="E486" s="38" t="s">
        <v>96</v>
      </c>
      <c r="F486" s="39" t="s">
        <v>61</v>
      </c>
      <c r="G486" s="39">
        <v>9</v>
      </c>
      <c r="H486" s="39">
        <v>1</v>
      </c>
      <c r="I486" s="38">
        <v>2438</v>
      </c>
      <c r="J486" s="38">
        <v>2438</v>
      </c>
      <c r="K486" s="38">
        <v>0</v>
      </c>
      <c r="L486" s="40">
        <v>147</v>
      </c>
      <c r="M486" s="41" t="e">
        <f t="shared" si="173"/>
        <v>#REF!</v>
      </c>
      <c r="N486" s="41"/>
      <c r="O486" s="41">
        <v>1817025.66</v>
      </c>
      <c r="P486" s="41">
        <v>0</v>
      </c>
      <c r="Q486" s="41">
        <f t="shared" si="181"/>
        <v>381717.66</v>
      </c>
      <c r="R486" s="41" t="e">
        <f>IF(Y486&gt;0, Y486, 0)</f>
        <v>#REF!</v>
      </c>
      <c r="S486" s="41" t="e">
        <f>IF(Y486&gt;0, AY486-O486-P486-Q486-R486, 0)</f>
        <v>#REF!</v>
      </c>
      <c r="T486" s="38">
        <v>8750.5</v>
      </c>
      <c r="U486" s="38">
        <v>9881.36</v>
      </c>
      <c r="V486" s="39">
        <v>2026</v>
      </c>
      <c r="W486" s="50">
        <v>0</v>
      </c>
      <c r="X486" s="43">
        <f>+(J486*15.35+K486*26.02)*12*0.85</f>
        <v>381717.66</v>
      </c>
      <c r="Y486" s="50" t="e">
        <f>+(J486*15.35+K486*26.02)*12*30+[1]Лист1!$BC$139</f>
        <v>#REF!</v>
      </c>
      <c r="Z486" s="33"/>
      <c r="AA486" s="43">
        <f t="shared" si="174"/>
        <v>24090746.615088087</v>
      </c>
      <c r="AB486" s="43">
        <v>6704733.2599999998</v>
      </c>
      <c r="AC486" s="43">
        <v>4601483.3099999996</v>
      </c>
      <c r="AD486" s="43">
        <v>3487873.6</v>
      </c>
      <c r="AE486" s="43">
        <v>2527154.11</v>
      </c>
      <c r="AF486" s="43">
        <v>0</v>
      </c>
      <c r="AG486" s="43">
        <v>0</v>
      </c>
      <c r="AH486" s="43">
        <v>0</v>
      </c>
      <c r="AI486" s="43">
        <v>4012463.55</v>
      </c>
      <c r="AJ486" s="43">
        <v>0</v>
      </c>
      <c r="AK486" s="43">
        <v>0</v>
      </c>
      <c r="AL486" s="43">
        <v>0</v>
      </c>
      <c r="AM486" s="43">
        <v>0</v>
      </c>
      <c r="AN486" s="43">
        <v>2049606.3366</v>
      </c>
      <c r="AO486" s="43">
        <v>240907.4662</v>
      </c>
      <c r="AP486" s="43">
        <v>466524.98228807998</v>
      </c>
      <c r="AQ486" s="5">
        <f t="shared" si="175"/>
        <v>5</v>
      </c>
      <c r="AS486" s="36">
        <f t="shared" si="179"/>
        <v>63</v>
      </c>
      <c r="AT486" s="36">
        <f t="shared" si="180"/>
        <v>63</v>
      </c>
      <c r="AU486" s="37" t="s">
        <v>245</v>
      </c>
      <c r="AV486" s="36" t="s">
        <v>602</v>
      </c>
      <c r="AW486" s="36"/>
      <c r="AX486" s="45" t="e">
        <f t="shared" si="176"/>
        <v>#REF!</v>
      </c>
      <c r="AY486" s="46">
        <v>20912604.280000001</v>
      </c>
      <c r="AZ486" s="46">
        <v>6704733.2599999998</v>
      </c>
      <c r="BA486" s="46">
        <v>4601483.3099999996</v>
      </c>
      <c r="BB486" s="46">
        <v>3487873.6</v>
      </c>
      <c r="BC486" s="46">
        <v>2527154.11</v>
      </c>
      <c r="BD486" s="46"/>
      <c r="BE486" s="45"/>
      <c r="BF486" s="45">
        <v>0</v>
      </c>
      <c r="BG486" s="46">
        <v>3373924.70016</v>
      </c>
      <c r="BH486" s="46"/>
      <c r="BI486" s="46"/>
      <c r="BJ486" s="46"/>
      <c r="BK486" s="46"/>
      <c r="BL486" s="46">
        <v>107740.8</v>
      </c>
      <c r="BM486" s="46">
        <v>35913.599999999999</v>
      </c>
      <c r="BN486" s="46">
        <v>73780.899839999998</v>
      </c>
      <c r="BP486" s="48">
        <f>+AY486-'Приложение 2'!E487</f>
        <v>0</v>
      </c>
    </row>
    <row r="487" spans="1:73" ht="12.75" customHeight="1" x14ac:dyDescent="0.2">
      <c r="A487" s="36">
        <f t="shared" si="177"/>
        <v>474</v>
      </c>
      <c r="B487" s="36">
        <f t="shared" si="178"/>
        <v>288</v>
      </c>
      <c r="C487" s="37" t="s">
        <v>245</v>
      </c>
      <c r="D487" s="36" t="s">
        <v>603</v>
      </c>
      <c r="E487" s="38" t="s">
        <v>206</v>
      </c>
      <c r="F487" s="39" t="s">
        <v>61</v>
      </c>
      <c r="G487" s="39">
        <v>4</v>
      </c>
      <c r="H487" s="39">
        <v>3</v>
      </c>
      <c r="I487" s="38">
        <v>2053.3000000000002</v>
      </c>
      <c r="J487" s="38">
        <v>2008.8</v>
      </c>
      <c r="K487" s="38">
        <v>44.500000000000199</v>
      </c>
      <c r="L487" s="40">
        <v>87</v>
      </c>
      <c r="M487" s="41">
        <f t="shared" si="173"/>
        <v>10792452.800000001</v>
      </c>
      <c r="N487" s="41"/>
      <c r="O487" s="41">
        <v>55404.99</v>
      </c>
      <c r="P487" s="41">
        <v>0</v>
      </c>
      <c r="Q487" s="41">
        <f t="shared" si="181"/>
        <v>1638598.5379999999</v>
      </c>
      <c r="R487" s="41">
        <f>IF(Y487&gt;0, Y487, 0)</f>
        <v>8722652.4000000022</v>
      </c>
      <c r="S487" s="41">
        <f>IF(Y487&gt;0, AY487-O487-P487-Q487-R487, 0)</f>
        <v>375796.87199999765</v>
      </c>
      <c r="T487" s="38">
        <v>4610.46</v>
      </c>
      <c r="U487" s="38">
        <v>5256.15</v>
      </c>
      <c r="V487" s="39">
        <v>2026</v>
      </c>
      <c r="W487" s="43">
        <v>1391456.72</v>
      </c>
      <c r="X487" s="43">
        <f>+(J487*11.55+K487*23.1)*12*0.85</f>
        <v>247141.81800000006</v>
      </c>
      <c r="Y487" s="43">
        <f>+(J487*11.55+K487*23.1)*12*30</f>
        <v>8722652.4000000022</v>
      </c>
      <c r="Z487" s="33"/>
      <c r="AA487" s="43">
        <f t="shared" si="174"/>
        <v>10792452.793316059</v>
      </c>
      <c r="AB487" s="43">
        <v>6984532.7999999998</v>
      </c>
      <c r="AC487" s="43">
        <v>0</v>
      </c>
      <c r="AD487" s="43">
        <v>0</v>
      </c>
      <c r="AE487" s="43">
        <v>2482117.84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1010861.1492</v>
      </c>
      <c r="AO487" s="43">
        <v>107924.5279</v>
      </c>
      <c r="AP487" s="43">
        <v>207016.47621605999</v>
      </c>
      <c r="AQ487" s="5">
        <f t="shared" si="175"/>
        <v>2</v>
      </c>
      <c r="AS487" s="36">
        <f t="shared" si="179"/>
        <v>64</v>
      </c>
      <c r="AT487" s="36">
        <f t="shared" si="180"/>
        <v>64</v>
      </c>
      <c r="AU487" s="37" t="s">
        <v>245</v>
      </c>
      <c r="AV487" s="36" t="s">
        <v>603</v>
      </c>
      <c r="AW487" s="36"/>
      <c r="AX487" s="45">
        <f t="shared" si="176"/>
        <v>0</v>
      </c>
      <c r="AY487" s="46">
        <v>10792452.800000001</v>
      </c>
      <c r="AZ487" s="46">
        <v>6984532.7999999998</v>
      </c>
      <c r="BA487" s="46"/>
      <c r="BB487" s="46"/>
      <c r="BC487" s="46">
        <v>2482117.84</v>
      </c>
      <c r="BD487" s="46"/>
      <c r="BE487" s="45"/>
      <c r="BF487" s="45">
        <v>0</v>
      </c>
      <c r="BG487" s="46"/>
      <c r="BH487" s="46"/>
      <c r="BI487" s="46"/>
      <c r="BJ487" s="46"/>
      <c r="BK487" s="46"/>
      <c r="BL487" s="46">
        <v>1010861.15</v>
      </c>
      <c r="BM487" s="46">
        <v>107924.53</v>
      </c>
      <c r="BN487" s="46">
        <v>207016.48</v>
      </c>
      <c r="BP487" s="48">
        <f>+AY487-'Приложение 2'!E488</f>
        <v>0</v>
      </c>
    </row>
    <row r="488" spans="1:73" ht="12.75" customHeight="1" x14ac:dyDescent="0.2">
      <c r="A488" s="36">
        <f t="shared" si="177"/>
        <v>475</v>
      </c>
      <c r="B488" s="36">
        <f t="shared" si="178"/>
        <v>289</v>
      </c>
      <c r="C488" s="37" t="s">
        <v>245</v>
      </c>
      <c r="D488" s="36" t="s">
        <v>604</v>
      </c>
      <c r="E488" s="38" t="s">
        <v>67</v>
      </c>
      <c r="F488" s="39" t="s">
        <v>61</v>
      </c>
      <c r="G488" s="39">
        <v>9</v>
      </c>
      <c r="H488" s="39">
        <v>1</v>
      </c>
      <c r="I488" s="38">
        <v>2128.8000000000002</v>
      </c>
      <c r="J488" s="38">
        <v>2128.8000000000002</v>
      </c>
      <c r="K488" s="38">
        <v>0</v>
      </c>
      <c r="L488" s="40">
        <v>78</v>
      </c>
      <c r="M488" s="41" t="e">
        <f t="shared" si="173"/>
        <v>#REF!</v>
      </c>
      <c r="N488" s="41"/>
      <c r="O488" s="41">
        <v>1300767.1499999999</v>
      </c>
      <c r="P488" s="41">
        <v>0</v>
      </c>
      <c r="Q488" s="41">
        <f t="shared" si="181"/>
        <v>333306.21600000001</v>
      </c>
      <c r="R488" s="41" t="e">
        <f>IF(Y488&gt;0, Y488, 0)</f>
        <v>#REF!</v>
      </c>
      <c r="S488" s="41">
        <f>+AY488-O488-P488-Q488</f>
        <v>15671984.943999998</v>
      </c>
      <c r="T488" s="38">
        <v>7104.69</v>
      </c>
      <c r="U488" s="38">
        <v>8129.49</v>
      </c>
      <c r="V488" s="39">
        <v>2026</v>
      </c>
      <c r="W488" s="50">
        <v>0</v>
      </c>
      <c r="X488" s="43">
        <f>+(J488*15.35+K488*26.02)*12*0.85</f>
        <v>333306.21600000001</v>
      </c>
      <c r="Y488" s="50" t="e">
        <f>+(J488*15.35+K488*26.02)*12*30+[1]Лист1!$BC$141</f>
        <v>#REF!</v>
      </c>
      <c r="Z488" s="33"/>
      <c r="AA488" s="43">
        <f t="shared" si="174"/>
        <v>17306058.311596919</v>
      </c>
      <c r="AB488" s="43">
        <v>5854403.6799999997</v>
      </c>
      <c r="AC488" s="43">
        <v>4017898.96</v>
      </c>
      <c r="AD488" s="43">
        <v>3045523.1</v>
      </c>
      <c r="AE488" s="43">
        <v>2206647.12</v>
      </c>
      <c r="AF488" s="43">
        <v>0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43">
        <v>0</v>
      </c>
      <c r="AN488" s="43">
        <v>1677783.2790000001</v>
      </c>
      <c r="AO488" s="43">
        <v>173060.58319999999</v>
      </c>
      <c r="AP488" s="43">
        <v>330741.58939692</v>
      </c>
      <c r="AQ488" s="5">
        <f t="shared" si="175"/>
        <v>4</v>
      </c>
      <c r="AS488" s="36">
        <f t="shared" si="179"/>
        <v>65</v>
      </c>
      <c r="AT488" s="36">
        <f t="shared" si="180"/>
        <v>65</v>
      </c>
      <c r="AU488" s="37" t="s">
        <v>245</v>
      </c>
      <c r="AV488" s="36" t="s">
        <v>604</v>
      </c>
      <c r="AW488" s="36"/>
      <c r="AX488" s="45" t="e">
        <f t="shared" si="176"/>
        <v>#REF!</v>
      </c>
      <c r="AY488" s="46">
        <v>17306058.309999999</v>
      </c>
      <c r="AZ488" s="46">
        <v>5854403.6799999997</v>
      </c>
      <c r="BA488" s="46">
        <v>4017898.96</v>
      </c>
      <c r="BB488" s="46">
        <v>3045523.1</v>
      </c>
      <c r="BC488" s="46">
        <v>2206647.12</v>
      </c>
      <c r="BD488" s="46"/>
      <c r="BE488" s="45"/>
      <c r="BF488" s="45">
        <v>0</v>
      </c>
      <c r="BG488" s="46"/>
      <c r="BH488" s="46"/>
      <c r="BI488" s="46"/>
      <c r="BJ488" s="46"/>
      <c r="BK488" s="46"/>
      <c r="BL488" s="46">
        <v>1677783.28</v>
      </c>
      <c r="BM488" s="46">
        <v>173060.58</v>
      </c>
      <c r="BN488" s="46">
        <v>330741.59000000003</v>
      </c>
      <c r="BP488" s="48">
        <f>+AY488-'Приложение 2'!E489</f>
        <v>0</v>
      </c>
    </row>
    <row r="489" spans="1:73" ht="12.75" customHeight="1" x14ac:dyDescent="0.2">
      <c r="A489" s="36">
        <f t="shared" si="177"/>
        <v>476</v>
      </c>
      <c r="B489" s="36">
        <f t="shared" si="178"/>
        <v>290</v>
      </c>
      <c r="C489" s="37" t="s">
        <v>245</v>
      </c>
      <c r="D489" s="36" t="s">
        <v>605</v>
      </c>
      <c r="E489" s="38" t="s">
        <v>137</v>
      </c>
      <c r="F489" s="39" t="s">
        <v>61</v>
      </c>
      <c r="G489" s="39">
        <v>4</v>
      </c>
      <c r="H489" s="39">
        <v>3</v>
      </c>
      <c r="I489" s="38">
        <v>2049.6999999999998</v>
      </c>
      <c r="J489" s="38">
        <v>2049.6999999999998</v>
      </c>
      <c r="K489" s="38">
        <v>0</v>
      </c>
      <c r="L489" s="40">
        <v>124</v>
      </c>
      <c r="M489" s="41">
        <f t="shared" si="173"/>
        <v>32765745.820000004</v>
      </c>
      <c r="N489" s="41"/>
      <c r="O489" s="41">
        <v>1821174.56</v>
      </c>
      <c r="P489" s="41">
        <v>0</v>
      </c>
      <c r="Q489" s="41">
        <f t="shared" si="181"/>
        <v>687294.03700000001</v>
      </c>
      <c r="R489" s="41">
        <f>IF(Y489&gt;0, Y489, 0)</f>
        <v>8522652.5999999996</v>
      </c>
      <c r="S489" s="41">
        <f>IF(Y489&gt;0, AY489-O489-P489-Q489-R489, 0)</f>
        <v>21734624.623000003</v>
      </c>
      <c r="T489" s="38">
        <v>13955.34</v>
      </c>
      <c r="U489" s="38">
        <v>15985.63</v>
      </c>
      <c r="V489" s="39">
        <v>2026</v>
      </c>
      <c r="W489" s="43">
        <v>445818.88</v>
      </c>
      <c r="X489" s="43">
        <f t="shared" ref="X489:X503" si="186">+(J489*11.55+K489*23.1)*12*0.85</f>
        <v>241475.15699999998</v>
      </c>
      <c r="Y489" s="43">
        <f t="shared" ref="Y489:Y498" si="187">+(J489*11.55+K489*23.1)*12*30</f>
        <v>8522652.5999999996</v>
      </c>
      <c r="Z489" s="33"/>
      <c r="AA489" s="44">
        <f t="shared" si="174"/>
        <v>32765745.815988902</v>
      </c>
      <c r="AB489" s="43">
        <v>6972287</v>
      </c>
      <c r="AC489" s="43">
        <v>3074051.23</v>
      </c>
      <c r="AD489" s="43">
        <v>0</v>
      </c>
      <c r="AE489" s="43">
        <v>2477766</v>
      </c>
      <c r="AF489" s="43">
        <v>0</v>
      </c>
      <c r="AG489" s="43">
        <v>0</v>
      </c>
      <c r="AH489" s="43">
        <v>0</v>
      </c>
      <c r="AI489" s="43">
        <v>0</v>
      </c>
      <c r="AJ489" s="43">
        <v>0</v>
      </c>
      <c r="AK489" s="43">
        <v>0</v>
      </c>
      <c r="AL489" s="43">
        <v>8734367.1500000004</v>
      </c>
      <c r="AM489" s="43">
        <v>7345789.3799999999</v>
      </c>
      <c r="AN489" s="43">
        <v>3208310.3483000002</v>
      </c>
      <c r="AO489" s="43">
        <v>327657.45819999999</v>
      </c>
      <c r="AP489" s="43">
        <v>625517.24948889995</v>
      </c>
      <c r="AQ489" s="5">
        <f t="shared" si="175"/>
        <v>5</v>
      </c>
      <c r="AS489" s="36">
        <f t="shared" si="179"/>
        <v>66</v>
      </c>
      <c r="AT489" s="36">
        <f t="shared" si="180"/>
        <v>66</v>
      </c>
      <c r="AU489" s="37" t="s">
        <v>245</v>
      </c>
      <c r="AV489" s="36" t="s">
        <v>605</v>
      </c>
      <c r="AW489" s="36"/>
      <c r="AX489" s="45">
        <f t="shared" si="176"/>
        <v>0</v>
      </c>
      <c r="AY489" s="46">
        <v>32765745.82</v>
      </c>
      <c r="AZ489" s="46">
        <v>6972287</v>
      </c>
      <c r="BA489" s="46">
        <v>3074051.23</v>
      </c>
      <c r="BB489" s="46"/>
      <c r="BC489" s="46">
        <v>2477766</v>
      </c>
      <c r="BD489" s="46"/>
      <c r="BE489" s="45"/>
      <c r="BF489" s="45">
        <v>0</v>
      </c>
      <c r="BG489" s="46"/>
      <c r="BH489" s="46"/>
      <c r="BI489" s="46"/>
      <c r="BJ489" s="46">
        <v>8734367.1500000004</v>
      </c>
      <c r="BK489" s="46">
        <v>7345789.3799999999</v>
      </c>
      <c r="BL489" s="46">
        <v>3208310.35</v>
      </c>
      <c r="BM489" s="46">
        <v>327657.46000000002</v>
      </c>
      <c r="BN489" s="46">
        <v>625517.25</v>
      </c>
      <c r="BP489" s="48">
        <f>+AY489-'Приложение 2'!E490</f>
        <v>0</v>
      </c>
    </row>
    <row r="490" spans="1:73" ht="12.75" customHeight="1" x14ac:dyDescent="0.2">
      <c r="A490" s="36">
        <f t="shared" si="177"/>
        <v>477</v>
      </c>
      <c r="B490" s="36">
        <f t="shared" si="178"/>
        <v>291</v>
      </c>
      <c r="C490" s="37" t="s">
        <v>606</v>
      </c>
      <c r="D490" s="36" t="s">
        <v>607</v>
      </c>
      <c r="E490" s="38" t="s">
        <v>75</v>
      </c>
      <c r="F490" s="39" t="s">
        <v>61</v>
      </c>
      <c r="G490" s="39">
        <v>5</v>
      </c>
      <c r="H490" s="39">
        <v>3</v>
      </c>
      <c r="I490" s="38">
        <v>2953.7</v>
      </c>
      <c r="J490" s="38">
        <v>2881.9</v>
      </c>
      <c r="K490" s="38">
        <v>71.799999999999699</v>
      </c>
      <c r="L490" s="40">
        <v>93</v>
      </c>
      <c r="M490" s="41">
        <f t="shared" si="173"/>
        <v>21811272.759999998</v>
      </c>
      <c r="N490" s="41"/>
      <c r="O490" s="41">
        <v>600358.16</v>
      </c>
      <c r="P490" s="41">
        <v>0</v>
      </c>
      <c r="Q490" s="41">
        <f t="shared" si="181"/>
        <v>1717227.9550000001</v>
      </c>
      <c r="R490" s="41">
        <v>8680220.0099999998</v>
      </c>
      <c r="S490" s="41">
        <v>10813466.635</v>
      </c>
      <c r="T490" s="38">
        <v>6506.22</v>
      </c>
      <c r="U490" s="38">
        <v>7384.39</v>
      </c>
      <c r="V490" s="39">
        <v>2026</v>
      </c>
      <c r="W490" s="43">
        <v>1360793.8</v>
      </c>
      <c r="X490" s="43">
        <f t="shared" si="186"/>
        <v>356434.15499999991</v>
      </c>
      <c r="Y490" s="43">
        <f t="shared" si="187"/>
        <v>12580028.999999998</v>
      </c>
      <c r="Z490" s="33"/>
      <c r="AA490" s="44">
        <f t="shared" si="174"/>
        <v>21811272.76272982</v>
      </c>
      <c r="AB490" s="43">
        <v>10047345.52</v>
      </c>
      <c r="AC490" s="43">
        <v>4429831.25</v>
      </c>
      <c r="AD490" s="43">
        <v>4740259.2699999996</v>
      </c>
      <c r="AE490" s="43">
        <v>0</v>
      </c>
      <c r="AF490" s="43">
        <v>0</v>
      </c>
      <c r="AG490" s="43">
        <v>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43">
        <v>0</v>
      </c>
      <c r="AN490" s="43">
        <v>1955477.5911999999</v>
      </c>
      <c r="AO490" s="43">
        <v>218112.72750000001</v>
      </c>
      <c r="AP490" s="43">
        <v>420246.40402982</v>
      </c>
      <c r="AQ490" s="5">
        <f t="shared" si="175"/>
        <v>3</v>
      </c>
      <c r="AS490" s="36">
        <f t="shared" si="179"/>
        <v>67</v>
      </c>
      <c r="AT490" s="36">
        <f t="shared" si="180"/>
        <v>67</v>
      </c>
      <c r="AU490" s="37" t="s">
        <v>606</v>
      </c>
      <c r="AV490" s="36" t="s">
        <v>607</v>
      </c>
      <c r="AW490" s="36"/>
      <c r="AX490" s="45">
        <f t="shared" si="176"/>
        <v>0</v>
      </c>
      <c r="AY490" s="46">
        <v>21811272.760000002</v>
      </c>
      <c r="AZ490" s="46">
        <v>10047345.52</v>
      </c>
      <c r="BA490" s="46">
        <v>4429831.25</v>
      </c>
      <c r="BB490" s="46">
        <v>4740259.2699999996</v>
      </c>
      <c r="BC490" s="46"/>
      <c r="BD490" s="46"/>
      <c r="BE490" s="45"/>
      <c r="BF490" s="45">
        <v>0</v>
      </c>
      <c r="BG490" s="46"/>
      <c r="BH490" s="46"/>
      <c r="BI490" s="46"/>
      <c r="BJ490" s="46"/>
      <c r="BK490" s="46"/>
      <c r="BL490" s="46">
        <v>1955477.59</v>
      </c>
      <c r="BM490" s="46">
        <v>218112.73</v>
      </c>
      <c r="BN490" s="46">
        <v>420246.4</v>
      </c>
      <c r="BP490" s="48">
        <f>+AY490-'Приложение 2'!E491</f>
        <v>0</v>
      </c>
      <c r="BR490" s="74"/>
      <c r="BT490" s="75"/>
      <c r="BU490" s="75"/>
    </row>
    <row r="491" spans="1:73" ht="12.75" customHeight="1" x14ac:dyDescent="0.2">
      <c r="A491" s="36">
        <f t="shared" si="177"/>
        <v>478</v>
      </c>
      <c r="B491" s="36">
        <f t="shared" si="178"/>
        <v>292</v>
      </c>
      <c r="C491" s="37" t="s">
        <v>606</v>
      </c>
      <c r="D491" s="36" t="s">
        <v>608</v>
      </c>
      <c r="E491" s="38" t="s">
        <v>71</v>
      </c>
      <c r="F491" s="39" t="s">
        <v>61</v>
      </c>
      <c r="G491" s="39">
        <v>5</v>
      </c>
      <c r="H491" s="39">
        <v>3</v>
      </c>
      <c r="I491" s="38">
        <v>2887.9</v>
      </c>
      <c r="J491" s="38">
        <v>2887.9</v>
      </c>
      <c r="K491" s="38">
        <v>0</v>
      </c>
      <c r="L491" s="40">
        <v>101</v>
      </c>
      <c r="M491" s="41">
        <f t="shared" si="173"/>
        <v>21325379.870000001</v>
      </c>
      <c r="N491" s="41"/>
      <c r="O491" s="41">
        <v>593442.93000000005</v>
      </c>
      <c r="P491" s="41">
        <v>0</v>
      </c>
      <c r="Q491" s="41">
        <f t="shared" si="181"/>
        <v>1841201.2390000001</v>
      </c>
      <c r="R491" s="41">
        <v>8285442.858</v>
      </c>
      <c r="S491" s="41">
        <v>10605292.843</v>
      </c>
      <c r="T491" s="38">
        <v>6506.22</v>
      </c>
      <c r="U491" s="38">
        <v>7384.39</v>
      </c>
      <c r="V491" s="39">
        <v>2026</v>
      </c>
      <c r="W491" s="43">
        <v>1500977.74</v>
      </c>
      <c r="X491" s="43">
        <f t="shared" si="186"/>
        <v>340223.49900000007</v>
      </c>
      <c r="Y491" s="43">
        <f t="shared" si="187"/>
        <v>12007888.200000001</v>
      </c>
      <c r="Z491" s="33"/>
      <c r="AA491" s="44">
        <f t="shared" si="174"/>
        <v>21325379.877852961</v>
      </c>
      <c r="AB491" s="43">
        <v>9823519.3499999996</v>
      </c>
      <c r="AC491" s="43">
        <v>4331147.25</v>
      </c>
      <c r="AD491" s="43">
        <v>4634659.83</v>
      </c>
      <c r="AE491" s="43">
        <v>0</v>
      </c>
      <c r="AF491" s="43">
        <v>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1911915.1348000001</v>
      </c>
      <c r="AO491" s="43">
        <v>213253.79879999999</v>
      </c>
      <c r="AP491" s="43">
        <v>410884.51425295998</v>
      </c>
      <c r="AQ491" s="5">
        <f t="shared" si="175"/>
        <v>3</v>
      </c>
      <c r="AS491" s="36">
        <f t="shared" si="179"/>
        <v>68</v>
      </c>
      <c r="AT491" s="36">
        <f t="shared" si="180"/>
        <v>68</v>
      </c>
      <c r="AU491" s="37" t="s">
        <v>606</v>
      </c>
      <c r="AV491" s="36" t="s">
        <v>608</v>
      </c>
      <c r="AW491" s="36"/>
      <c r="AX491" s="45">
        <f t="shared" si="176"/>
        <v>0</v>
      </c>
      <c r="AY491" s="46">
        <v>21325379.870000001</v>
      </c>
      <c r="AZ491" s="46">
        <v>9823519.3499999996</v>
      </c>
      <c r="BA491" s="46">
        <v>4331147.25</v>
      </c>
      <c r="BB491" s="46">
        <v>4634659.83</v>
      </c>
      <c r="BC491" s="46"/>
      <c r="BD491" s="46"/>
      <c r="BE491" s="45"/>
      <c r="BF491" s="45">
        <v>0</v>
      </c>
      <c r="BG491" s="46"/>
      <c r="BH491" s="46"/>
      <c r="BI491" s="46"/>
      <c r="BJ491" s="46"/>
      <c r="BK491" s="46"/>
      <c r="BL491" s="46">
        <v>1911915.13</v>
      </c>
      <c r="BM491" s="46">
        <v>213253.8</v>
      </c>
      <c r="BN491" s="46">
        <v>410884.51</v>
      </c>
      <c r="BP491" s="48">
        <f>+AY491-'Приложение 2'!E492</f>
        <v>0</v>
      </c>
      <c r="BR491" s="74"/>
      <c r="BT491" s="75"/>
      <c r="BU491" s="75"/>
    </row>
    <row r="492" spans="1:73" ht="12.75" customHeight="1" x14ac:dyDescent="0.2">
      <c r="A492" s="36">
        <f t="shared" si="177"/>
        <v>479</v>
      </c>
      <c r="B492" s="36">
        <f t="shared" si="178"/>
        <v>293</v>
      </c>
      <c r="C492" s="37" t="s">
        <v>606</v>
      </c>
      <c r="D492" s="36" t="s">
        <v>609</v>
      </c>
      <c r="E492" s="38" t="s">
        <v>71</v>
      </c>
      <c r="F492" s="39" t="s">
        <v>61</v>
      </c>
      <c r="G492" s="39">
        <v>5</v>
      </c>
      <c r="H492" s="39">
        <v>3</v>
      </c>
      <c r="I492" s="38">
        <v>2850.5</v>
      </c>
      <c r="J492" s="38">
        <v>2850.5</v>
      </c>
      <c r="K492" s="38">
        <v>0</v>
      </c>
      <c r="L492" s="40">
        <v>110</v>
      </c>
      <c r="M492" s="41">
        <f t="shared" si="173"/>
        <v>21049203.699999999</v>
      </c>
      <c r="N492" s="41"/>
      <c r="O492" s="41">
        <v>608843.56000000006</v>
      </c>
      <c r="P492" s="41">
        <v>0</v>
      </c>
      <c r="Q492" s="41">
        <f t="shared" si="181"/>
        <v>1522021.635</v>
      </c>
      <c r="R492" s="41">
        <v>8178141.5099999998</v>
      </c>
      <c r="S492" s="41">
        <v>10740196.994999999</v>
      </c>
      <c r="T492" s="38">
        <v>6506.22</v>
      </c>
      <c r="U492" s="38">
        <v>7384.39</v>
      </c>
      <c r="V492" s="39">
        <v>2026</v>
      </c>
      <c r="W492" s="43">
        <v>1186204.23</v>
      </c>
      <c r="X492" s="43">
        <f t="shared" si="186"/>
        <v>335817.40500000003</v>
      </c>
      <c r="Y492" s="43">
        <f t="shared" si="187"/>
        <v>11852379.000000002</v>
      </c>
      <c r="Z492" s="33"/>
      <c r="AA492" s="44">
        <f t="shared" si="174"/>
        <v>21049203.697947122</v>
      </c>
      <c r="AB492" s="43">
        <v>9696299.0099999998</v>
      </c>
      <c r="AC492" s="43">
        <v>4275056.3600000003</v>
      </c>
      <c r="AD492" s="43">
        <v>4574638.26</v>
      </c>
      <c r="AE492" s="43">
        <v>0</v>
      </c>
      <c r="AF492" s="43">
        <v>0</v>
      </c>
      <c r="AG492" s="43">
        <v>0</v>
      </c>
      <c r="AH492" s="43">
        <v>0</v>
      </c>
      <c r="AI492" s="43">
        <v>0</v>
      </c>
      <c r="AJ492" s="43">
        <v>0</v>
      </c>
      <c r="AK492" s="43">
        <v>0</v>
      </c>
      <c r="AL492" s="43">
        <v>0</v>
      </c>
      <c r="AM492" s="43">
        <v>0</v>
      </c>
      <c r="AN492" s="43">
        <v>1887154.7122</v>
      </c>
      <c r="AO492" s="43">
        <v>210492.03700000001</v>
      </c>
      <c r="AP492" s="43">
        <v>405563.31874711998</v>
      </c>
      <c r="AQ492" s="5">
        <f t="shared" si="175"/>
        <v>3</v>
      </c>
      <c r="AS492" s="36">
        <f t="shared" si="179"/>
        <v>69</v>
      </c>
      <c r="AT492" s="36">
        <f t="shared" si="180"/>
        <v>69</v>
      </c>
      <c r="AU492" s="37" t="s">
        <v>606</v>
      </c>
      <c r="AV492" s="36" t="s">
        <v>609</v>
      </c>
      <c r="AW492" s="36"/>
      <c r="AX492" s="45">
        <f t="shared" si="176"/>
        <v>0</v>
      </c>
      <c r="AY492" s="46">
        <v>21049203.699999999</v>
      </c>
      <c r="AZ492" s="46">
        <v>9696299.0099999998</v>
      </c>
      <c r="BA492" s="46">
        <v>4275056.3600000003</v>
      </c>
      <c r="BB492" s="46">
        <v>4574638.26</v>
      </c>
      <c r="BC492" s="46"/>
      <c r="BD492" s="46"/>
      <c r="BE492" s="45"/>
      <c r="BF492" s="45">
        <v>0</v>
      </c>
      <c r="BG492" s="46"/>
      <c r="BH492" s="46"/>
      <c r="BI492" s="46"/>
      <c r="BJ492" s="46"/>
      <c r="BK492" s="46"/>
      <c r="BL492" s="46">
        <v>1887154.71</v>
      </c>
      <c r="BM492" s="46">
        <v>210492.04</v>
      </c>
      <c r="BN492" s="46">
        <v>405563.32</v>
      </c>
      <c r="BP492" s="48">
        <f>+AY492-'Приложение 2'!E493</f>
        <v>0</v>
      </c>
      <c r="BR492" s="74"/>
      <c r="BT492" s="75"/>
      <c r="BU492" s="75"/>
    </row>
    <row r="493" spans="1:73" ht="12.75" customHeight="1" x14ac:dyDescent="0.2">
      <c r="A493" s="36">
        <f t="shared" si="177"/>
        <v>480</v>
      </c>
      <c r="B493" s="36">
        <f t="shared" si="178"/>
        <v>294</v>
      </c>
      <c r="C493" s="37" t="s">
        <v>606</v>
      </c>
      <c r="D493" s="36" t="s">
        <v>610</v>
      </c>
      <c r="E493" s="38" t="s">
        <v>71</v>
      </c>
      <c r="F493" s="39" t="s">
        <v>61</v>
      </c>
      <c r="G493" s="39">
        <v>5</v>
      </c>
      <c r="H493" s="39">
        <v>3</v>
      </c>
      <c r="I493" s="38">
        <v>2886.3</v>
      </c>
      <c r="J493" s="38">
        <v>2886.3</v>
      </c>
      <c r="K493" s="38">
        <v>0</v>
      </c>
      <c r="L493" s="40">
        <v>103</v>
      </c>
      <c r="M493" s="41">
        <f t="shared" si="173"/>
        <v>21313564.859999999</v>
      </c>
      <c r="N493" s="41"/>
      <c r="O493" s="41">
        <v>604711.4</v>
      </c>
      <c r="P493" s="41">
        <v>0</v>
      </c>
      <c r="Q493" s="41">
        <f t="shared" si="181"/>
        <v>1678378.6329999999</v>
      </c>
      <c r="R493" s="41">
        <v>8280852.426</v>
      </c>
      <c r="S493" s="41">
        <v>10749622.401000001</v>
      </c>
      <c r="T493" s="38">
        <v>6506.22</v>
      </c>
      <c r="U493" s="38">
        <v>7384.39</v>
      </c>
      <c r="V493" s="39">
        <v>2026</v>
      </c>
      <c r="W493" s="43">
        <v>1338343.6299999999</v>
      </c>
      <c r="X493" s="43">
        <f t="shared" si="186"/>
        <v>340035.00300000003</v>
      </c>
      <c r="Y493" s="43">
        <f t="shared" si="187"/>
        <v>12001235.400000002</v>
      </c>
      <c r="Z493" s="33"/>
      <c r="AA493" s="44">
        <f t="shared" si="174"/>
        <v>21313564.86270538</v>
      </c>
      <c r="AB493" s="43">
        <v>9818076.7699999996</v>
      </c>
      <c r="AC493" s="43">
        <v>4328747.6500000004</v>
      </c>
      <c r="AD493" s="43">
        <v>4632092.0599999996</v>
      </c>
      <c r="AE493" s="43">
        <v>0</v>
      </c>
      <c r="AF493" s="43">
        <v>0</v>
      </c>
      <c r="AG493" s="43">
        <v>0</v>
      </c>
      <c r="AH493" s="43">
        <v>0</v>
      </c>
      <c r="AI493" s="43">
        <v>0</v>
      </c>
      <c r="AJ493" s="43">
        <v>0</v>
      </c>
      <c r="AK493" s="43">
        <v>0</v>
      </c>
      <c r="AL493" s="43">
        <v>0</v>
      </c>
      <c r="AM493" s="43">
        <v>0</v>
      </c>
      <c r="AN493" s="43">
        <v>1910855.8648000001</v>
      </c>
      <c r="AO493" s="43">
        <v>213135.64850000001</v>
      </c>
      <c r="AP493" s="43">
        <v>410656.86940537998</v>
      </c>
      <c r="AQ493" s="5">
        <f t="shared" si="175"/>
        <v>3</v>
      </c>
      <c r="AS493" s="36">
        <f t="shared" si="179"/>
        <v>70</v>
      </c>
      <c r="AT493" s="36">
        <f t="shared" si="180"/>
        <v>70</v>
      </c>
      <c r="AU493" s="37" t="s">
        <v>606</v>
      </c>
      <c r="AV493" s="36" t="s">
        <v>610</v>
      </c>
      <c r="AW493" s="36"/>
      <c r="AX493" s="45">
        <f t="shared" si="176"/>
        <v>0</v>
      </c>
      <c r="AY493" s="46">
        <v>21313564.859999999</v>
      </c>
      <c r="AZ493" s="46">
        <v>9818076.7699999996</v>
      </c>
      <c r="BA493" s="46">
        <v>4328747.6500000004</v>
      </c>
      <c r="BB493" s="46">
        <v>4632092.0599999996</v>
      </c>
      <c r="BC493" s="46"/>
      <c r="BD493" s="46"/>
      <c r="BE493" s="45"/>
      <c r="BF493" s="45">
        <v>0</v>
      </c>
      <c r="BG493" s="46"/>
      <c r="BH493" s="46"/>
      <c r="BI493" s="46"/>
      <c r="BJ493" s="46"/>
      <c r="BK493" s="46"/>
      <c r="BL493" s="46">
        <v>1910855.86</v>
      </c>
      <c r="BM493" s="46">
        <v>213135.65</v>
      </c>
      <c r="BN493" s="46">
        <v>410656.87</v>
      </c>
      <c r="BP493" s="48">
        <f>+AY493-'Приложение 2'!E494</f>
        <v>0</v>
      </c>
      <c r="BR493" s="74"/>
      <c r="BT493" s="75"/>
      <c r="BU493" s="75"/>
    </row>
    <row r="494" spans="1:73" ht="12.75" customHeight="1" x14ac:dyDescent="0.2">
      <c r="A494" s="36">
        <f t="shared" si="177"/>
        <v>481</v>
      </c>
      <c r="B494" s="36">
        <f t="shared" si="178"/>
        <v>295</v>
      </c>
      <c r="C494" s="37" t="s">
        <v>606</v>
      </c>
      <c r="D494" s="36" t="s">
        <v>611</v>
      </c>
      <c r="E494" s="38" t="s">
        <v>110</v>
      </c>
      <c r="F494" s="39" t="s">
        <v>61</v>
      </c>
      <c r="G494" s="39">
        <v>5</v>
      </c>
      <c r="H494" s="39">
        <v>3</v>
      </c>
      <c r="I494" s="38">
        <v>2882.6</v>
      </c>
      <c r="J494" s="38">
        <v>2882.6</v>
      </c>
      <c r="K494" s="38">
        <v>0</v>
      </c>
      <c r="L494" s="40">
        <v>106</v>
      </c>
      <c r="M494" s="41">
        <f t="shared" si="173"/>
        <v>21286242.600000001</v>
      </c>
      <c r="N494" s="41"/>
      <c r="O494" s="41">
        <v>607115.14</v>
      </c>
      <c r="P494" s="41">
        <v>0</v>
      </c>
      <c r="Q494" s="41">
        <f t="shared" si="181"/>
        <v>1608365.3159999999</v>
      </c>
      <c r="R494" s="41">
        <v>8270237.0520000001</v>
      </c>
      <c r="S494" s="41">
        <v>10800525.092</v>
      </c>
      <c r="T494" s="38">
        <v>6506.22</v>
      </c>
      <c r="U494" s="38">
        <v>7384.39</v>
      </c>
      <c r="V494" s="39">
        <v>2026</v>
      </c>
      <c r="W494" s="43">
        <v>1268766.21</v>
      </c>
      <c r="X494" s="43">
        <f t="shared" si="186"/>
        <v>339599.10599999997</v>
      </c>
      <c r="Y494" s="43">
        <f t="shared" si="187"/>
        <v>11985850.799999999</v>
      </c>
      <c r="Z494" s="33"/>
      <c r="AA494" s="44">
        <f t="shared" si="174"/>
        <v>21286242.601521302</v>
      </c>
      <c r="AB494" s="43">
        <v>9805490.8000000007</v>
      </c>
      <c r="AC494" s="43">
        <v>4323198.54</v>
      </c>
      <c r="AD494" s="43">
        <v>4626154.09</v>
      </c>
      <c r="AE494" s="43">
        <v>0</v>
      </c>
      <c r="AF494" s="43">
        <v>0</v>
      </c>
      <c r="AG494" s="43">
        <v>0</v>
      </c>
      <c r="AH494" s="43">
        <v>0</v>
      </c>
      <c r="AI494" s="43">
        <v>0</v>
      </c>
      <c r="AJ494" s="43">
        <v>0</v>
      </c>
      <c r="AK494" s="43">
        <v>0</v>
      </c>
      <c r="AL494" s="43">
        <v>0</v>
      </c>
      <c r="AM494" s="43">
        <v>0</v>
      </c>
      <c r="AN494" s="43">
        <v>1908406.3044</v>
      </c>
      <c r="AO494" s="43">
        <v>212862.42610000001</v>
      </c>
      <c r="AP494" s="43">
        <v>410130.44102129998</v>
      </c>
      <c r="AQ494" s="5">
        <f t="shared" si="175"/>
        <v>3</v>
      </c>
      <c r="AS494" s="36">
        <f t="shared" si="179"/>
        <v>71</v>
      </c>
      <c r="AT494" s="36">
        <f t="shared" si="180"/>
        <v>71</v>
      </c>
      <c r="AU494" s="37" t="s">
        <v>606</v>
      </c>
      <c r="AV494" s="36" t="s">
        <v>611</v>
      </c>
      <c r="AW494" s="36"/>
      <c r="AX494" s="45">
        <f t="shared" si="176"/>
        <v>0</v>
      </c>
      <c r="AY494" s="46">
        <v>21286242.600000001</v>
      </c>
      <c r="AZ494" s="46">
        <v>9805490.8000000007</v>
      </c>
      <c r="BA494" s="46">
        <v>4323198.54</v>
      </c>
      <c r="BB494" s="46">
        <v>4626154.09</v>
      </c>
      <c r="BC494" s="46"/>
      <c r="BD494" s="46"/>
      <c r="BE494" s="45"/>
      <c r="BF494" s="45">
        <v>0</v>
      </c>
      <c r="BG494" s="46"/>
      <c r="BH494" s="46"/>
      <c r="BI494" s="46"/>
      <c r="BJ494" s="46"/>
      <c r="BK494" s="46"/>
      <c r="BL494" s="46">
        <v>1908406.3</v>
      </c>
      <c r="BM494" s="46">
        <v>212862.43</v>
      </c>
      <c r="BN494" s="46">
        <v>410130.44</v>
      </c>
      <c r="BP494" s="48">
        <f>+AY494-'Приложение 2'!E495</f>
        <v>0</v>
      </c>
      <c r="BR494" s="74"/>
      <c r="BT494" s="75"/>
      <c r="BU494" s="75"/>
    </row>
    <row r="495" spans="1:73" ht="12.75" customHeight="1" x14ac:dyDescent="0.2">
      <c r="A495" s="36">
        <f t="shared" si="177"/>
        <v>482</v>
      </c>
      <c r="B495" s="36">
        <f t="shared" si="178"/>
        <v>296</v>
      </c>
      <c r="C495" s="37" t="s">
        <v>612</v>
      </c>
      <c r="D495" s="36" t="s">
        <v>613</v>
      </c>
      <c r="E495" s="38" t="s">
        <v>193</v>
      </c>
      <c r="F495" s="39" t="s">
        <v>61</v>
      </c>
      <c r="G495" s="39">
        <v>2</v>
      </c>
      <c r="H495" s="39">
        <v>2</v>
      </c>
      <c r="I495" s="38">
        <v>967.4</v>
      </c>
      <c r="J495" s="38">
        <v>967.4</v>
      </c>
      <c r="K495" s="38">
        <v>0</v>
      </c>
      <c r="L495" s="40">
        <v>59</v>
      </c>
      <c r="M495" s="41">
        <f t="shared" si="173"/>
        <v>701123.15</v>
      </c>
      <c r="N495" s="41"/>
      <c r="O495" s="41">
        <v>0</v>
      </c>
      <c r="P495" s="41">
        <v>0</v>
      </c>
      <c r="Q495" s="41">
        <f>+AY495</f>
        <v>701123.15</v>
      </c>
      <c r="R495" s="41">
        <v>0</v>
      </c>
      <c r="S495" s="41">
        <v>0</v>
      </c>
      <c r="T495" s="38">
        <v>489.38</v>
      </c>
      <c r="U495" s="38">
        <v>724.75</v>
      </c>
      <c r="V495" s="39">
        <v>2026</v>
      </c>
      <c r="W495" s="43">
        <v>742309.3</v>
      </c>
      <c r="X495" s="43">
        <f t="shared" si="186"/>
        <v>113969.39400000001</v>
      </c>
      <c r="Y495" s="43">
        <f t="shared" si="187"/>
        <v>4022449.2</v>
      </c>
      <c r="Z495" s="33"/>
      <c r="AA495" s="43">
        <f t="shared" si="174"/>
        <v>701123.15093290003</v>
      </c>
      <c r="AB495" s="43">
        <v>0</v>
      </c>
      <c r="AC495" s="43">
        <v>0</v>
      </c>
      <c r="AD495" s="43">
        <v>0</v>
      </c>
      <c r="AE495" s="43">
        <v>0</v>
      </c>
      <c r="AF495" s="43">
        <v>473422.19</v>
      </c>
      <c r="AG495" s="43"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210336.94500000001</v>
      </c>
      <c r="AO495" s="43">
        <v>7011.2314999999999</v>
      </c>
      <c r="AP495" s="43">
        <v>10352.7844329</v>
      </c>
      <c r="AQ495" s="5">
        <f t="shared" si="175"/>
        <v>1</v>
      </c>
      <c r="AS495" s="36">
        <f t="shared" si="179"/>
        <v>72</v>
      </c>
      <c r="AT495" s="36">
        <f t="shared" si="180"/>
        <v>72</v>
      </c>
      <c r="AU495" s="37" t="s">
        <v>612</v>
      </c>
      <c r="AV495" s="36" t="s">
        <v>613</v>
      </c>
      <c r="AW495" s="36"/>
      <c r="AX495" s="45">
        <f t="shared" si="176"/>
        <v>0</v>
      </c>
      <c r="AY495" s="46">
        <v>701123.15</v>
      </c>
      <c r="AZ495" s="46"/>
      <c r="BA495" s="46"/>
      <c r="BB495" s="46"/>
      <c r="BC495" s="46"/>
      <c r="BD495" s="46">
        <v>473422.19</v>
      </c>
      <c r="BE495" s="45"/>
      <c r="BF495" s="45">
        <v>0</v>
      </c>
      <c r="BG495" s="46"/>
      <c r="BH495" s="46"/>
      <c r="BI495" s="46"/>
      <c r="BJ495" s="46"/>
      <c r="BK495" s="46"/>
      <c r="BL495" s="46">
        <v>210336.95</v>
      </c>
      <c r="BM495" s="46">
        <v>7011.23</v>
      </c>
      <c r="BN495" s="46">
        <v>10352.780000000001</v>
      </c>
      <c r="BP495" s="48">
        <f>+AY495-'Приложение 2'!E496</f>
        <v>0</v>
      </c>
    </row>
    <row r="496" spans="1:73" ht="12.75" customHeight="1" x14ac:dyDescent="0.2">
      <c r="A496" s="36">
        <f t="shared" si="177"/>
        <v>483</v>
      </c>
      <c r="B496" s="36">
        <f t="shared" si="178"/>
        <v>297</v>
      </c>
      <c r="C496" s="37" t="s">
        <v>612</v>
      </c>
      <c r="D496" s="36" t="s">
        <v>614</v>
      </c>
      <c r="E496" s="38" t="s">
        <v>64</v>
      </c>
      <c r="F496" s="39" t="s">
        <v>61</v>
      </c>
      <c r="G496" s="39">
        <v>2</v>
      </c>
      <c r="H496" s="39">
        <v>2</v>
      </c>
      <c r="I496" s="38">
        <v>978.3</v>
      </c>
      <c r="J496" s="38">
        <v>978.3</v>
      </c>
      <c r="K496" s="38">
        <v>0</v>
      </c>
      <c r="L496" s="40">
        <v>43</v>
      </c>
      <c r="M496" s="41">
        <f t="shared" si="173"/>
        <v>11739688.039999999</v>
      </c>
      <c r="N496" s="41"/>
      <c r="O496" s="41">
        <v>576707.85</v>
      </c>
      <c r="P496" s="41">
        <v>0</v>
      </c>
      <c r="Q496" s="41">
        <f t="shared" ref="Q496:Q503" si="188">+W496+X496</f>
        <v>478601.82299999997</v>
      </c>
      <c r="R496" s="41">
        <f>IF(Y496&gt;0, Y496, 0)</f>
        <v>4067771.4000000004</v>
      </c>
      <c r="S496" s="41">
        <f>IF(Y496&gt;0, AY496-O496-P496-Q496-R496, 0)</f>
        <v>6616606.9669999983</v>
      </c>
      <c r="T496" s="38">
        <v>10568.96</v>
      </c>
      <c r="U496" s="38">
        <v>12000.09</v>
      </c>
      <c r="V496" s="39">
        <v>2026</v>
      </c>
      <c r="W496" s="50">
        <v>363348.3</v>
      </c>
      <c r="X496" s="43">
        <f t="shared" si="186"/>
        <v>115253.523</v>
      </c>
      <c r="Y496" s="50">
        <f t="shared" si="187"/>
        <v>4067771.4000000004</v>
      </c>
      <c r="Z496" s="33"/>
      <c r="AA496" s="44">
        <f t="shared" si="174"/>
        <v>11739688.046843</v>
      </c>
      <c r="AB496" s="43">
        <v>0</v>
      </c>
      <c r="AC496" s="43">
        <v>0</v>
      </c>
      <c r="AD496" s="43">
        <v>0</v>
      </c>
      <c r="AE496" s="43">
        <v>0</v>
      </c>
      <c r="AF496" s="43">
        <v>0</v>
      </c>
      <c r="AG496" s="43">
        <v>0</v>
      </c>
      <c r="AH496" s="43">
        <v>0</v>
      </c>
      <c r="AI496" s="43">
        <v>0</v>
      </c>
      <c r="AJ496" s="43">
        <v>10339612.85</v>
      </c>
      <c r="AK496" s="43">
        <v>0</v>
      </c>
      <c r="AL496" s="43">
        <v>0</v>
      </c>
      <c r="AM496" s="43">
        <v>0</v>
      </c>
      <c r="AN496" s="43">
        <v>1056571.9245</v>
      </c>
      <c r="AO496" s="43">
        <v>117396.8805</v>
      </c>
      <c r="AP496" s="43">
        <v>226106.39184299999</v>
      </c>
      <c r="AQ496" s="5">
        <f t="shared" si="175"/>
        <v>1</v>
      </c>
      <c r="AS496" s="36">
        <f t="shared" si="179"/>
        <v>73</v>
      </c>
      <c r="AT496" s="36">
        <f t="shared" si="180"/>
        <v>73</v>
      </c>
      <c r="AU496" s="37" t="s">
        <v>612</v>
      </c>
      <c r="AV496" s="36" t="s">
        <v>614</v>
      </c>
      <c r="AW496" s="36"/>
      <c r="AX496" s="45">
        <f t="shared" si="176"/>
        <v>0</v>
      </c>
      <c r="AY496" s="46">
        <v>11739688.039999999</v>
      </c>
      <c r="AZ496" s="46"/>
      <c r="BA496" s="46"/>
      <c r="BB496" s="46"/>
      <c r="BC496" s="46"/>
      <c r="BD496" s="46"/>
      <c r="BE496" s="45"/>
      <c r="BF496" s="45">
        <v>0</v>
      </c>
      <c r="BG496" s="46"/>
      <c r="BH496" s="46">
        <v>10339612.85</v>
      </c>
      <c r="BI496" s="46"/>
      <c r="BJ496" s="46"/>
      <c r="BK496" s="46"/>
      <c r="BL496" s="46">
        <v>1056571.92</v>
      </c>
      <c r="BM496" s="46">
        <v>117396.88</v>
      </c>
      <c r="BN496" s="46">
        <v>226106.39</v>
      </c>
      <c r="BP496" s="48">
        <f>+AY496-'Приложение 2'!E497</f>
        <v>0</v>
      </c>
    </row>
    <row r="497" spans="1:73" ht="12.75" customHeight="1" x14ac:dyDescent="0.2">
      <c r="A497" s="36">
        <f t="shared" si="177"/>
        <v>484</v>
      </c>
      <c r="B497" s="36">
        <f t="shared" si="178"/>
        <v>298</v>
      </c>
      <c r="C497" s="37" t="s">
        <v>612</v>
      </c>
      <c r="D497" s="36" t="s">
        <v>615</v>
      </c>
      <c r="E497" s="38" t="s">
        <v>117</v>
      </c>
      <c r="F497" s="39" t="s">
        <v>61</v>
      </c>
      <c r="G497" s="39">
        <v>4</v>
      </c>
      <c r="H497" s="39">
        <v>4</v>
      </c>
      <c r="I497" s="38">
        <v>2649.3</v>
      </c>
      <c r="J497" s="38">
        <v>2649.3</v>
      </c>
      <c r="K497" s="38">
        <v>0</v>
      </c>
      <c r="L497" s="40">
        <v>193</v>
      </c>
      <c r="M497" s="41">
        <f t="shared" si="173"/>
        <v>18669299.190000001</v>
      </c>
      <c r="N497" s="41"/>
      <c r="O497" s="41">
        <v>444567.52</v>
      </c>
      <c r="P497" s="41">
        <v>0</v>
      </c>
      <c r="Q497" s="41">
        <f t="shared" si="188"/>
        <v>2108851.0130000003</v>
      </c>
      <c r="R497" s="41">
        <v>7600894.6859999998</v>
      </c>
      <c r="S497" s="41">
        <v>8514985.9710000008</v>
      </c>
      <c r="T497" s="38">
        <v>6032.89</v>
      </c>
      <c r="U497" s="38">
        <v>7046.88</v>
      </c>
      <c r="V497" s="39">
        <v>2026</v>
      </c>
      <c r="W497" s="43">
        <v>1796736.98</v>
      </c>
      <c r="X497" s="43">
        <f t="shared" si="186"/>
        <v>312114.03300000005</v>
      </c>
      <c r="Y497" s="43">
        <f t="shared" si="187"/>
        <v>11015789.4</v>
      </c>
      <c r="Z497" s="33"/>
      <c r="AA497" s="43">
        <f t="shared" si="174"/>
        <v>18669299.182392064</v>
      </c>
      <c r="AB497" s="43">
        <v>5865759.9500000002</v>
      </c>
      <c r="AC497" s="43">
        <v>3151079.83</v>
      </c>
      <c r="AD497" s="43">
        <v>3330966.18</v>
      </c>
      <c r="AE497" s="43">
        <v>2539827.84</v>
      </c>
      <c r="AF497" s="43">
        <v>1095306.1200000001</v>
      </c>
      <c r="AG497" s="43"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43">
        <v>0</v>
      </c>
      <c r="AN497" s="43">
        <v>2150151.7451999998</v>
      </c>
      <c r="AO497" s="43">
        <v>186692.99189999999</v>
      </c>
      <c r="AP497" s="43">
        <v>349514.52529205999</v>
      </c>
      <c r="AQ497" s="5">
        <f t="shared" si="175"/>
        <v>5</v>
      </c>
      <c r="AS497" s="36">
        <f t="shared" si="179"/>
        <v>74</v>
      </c>
      <c r="AT497" s="36">
        <f t="shared" si="180"/>
        <v>74</v>
      </c>
      <c r="AU497" s="37" t="s">
        <v>612</v>
      </c>
      <c r="AV497" s="36" t="s">
        <v>615</v>
      </c>
      <c r="AW497" s="36"/>
      <c r="AX497" s="45">
        <f t="shared" si="176"/>
        <v>0</v>
      </c>
      <c r="AY497" s="46">
        <v>18669299.190000001</v>
      </c>
      <c r="AZ497" s="46">
        <v>5865759.9500000002</v>
      </c>
      <c r="BA497" s="46">
        <v>3151079.83</v>
      </c>
      <c r="BB497" s="46">
        <v>3330966.18</v>
      </c>
      <c r="BC497" s="46">
        <v>2539827.84</v>
      </c>
      <c r="BD497" s="46">
        <v>1095306.1200000001</v>
      </c>
      <c r="BE497" s="45"/>
      <c r="BF497" s="45">
        <v>0</v>
      </c>
      <c r="BG497" s="46"/>
      <c r="BH497" s="46"/>
      <c r="BI497" s="46"/>
      <c r="BJ497" s="46"/>
      <c r="BK497" s="46"/>
      <c r="BL497" s="46">
        <v>2150151.75</v>
      </c>
      <c r="BM497" s="46">
        <v>186692.99</v>
      </c>
      <c r="BN497" s="46">
        <v>349514.53</v>
      </c>
      <c r="BP497" s="48">
        <f>+AY497-'Приложение 2'!E498</f>
        <v>0</v>
      </c>
      <c r="BR497" s="74"/>
      <c r="BT497" s="75"/>
      <c r="BU497" s="75"/>
    </row>
    <row r="498" spans="1:73" ht="12.75" customHeight="1" x14ac:dyDescent="0.2">
      <c r="A498" s="36">
        <f t="shared" si="177"/>
        <v>485</v>
      </c>
      <c r="B498" s="36">
        <f t="shared" si="178"/>
        <v>299</v>
      </c>
      <c r="C498" s="37" t="s">
        <v>612</v>
      </c>
      <c r="D498" s="36" t="s">
        <v>616</v>
      </c>
      <c r="E498" s="38" t="s">
        <v>141</v>
      </c>
      <c r="F498" s="39" t="s">
        <v>61</v>
      </c>
      <c r="G498" s="39">
        <v>4</v>
      </c>
      <c r="H498" s="39">
        <v>2</v>
      </c>
      <c r="I498" s="38">
        <v>1783.1</v>
      </c>
      <c r="J498" s="38">
        <v>1783.1</v>
      </c>
      <c r="K498" s="38">
        <v>0</v>
      </c>
      <c r="L498" s="40">
        <v>77</v>
      </c>
      <c r="M498" s="41">
        <f t="shared" si="173"/>
        <v>5678602.9100000001</v>
      </c>
      <c r="N498" s="41"/>
      <c r="O498" s="41">
        <v>0</v>
      </c>
      <c r="P498" s="41">
        <v>0</v>
      </c>
      <c r="Q498" s="41">
        <f t="shared" si="188"/>
        <v>1355688.371</v>
      </c>
      <c r="R498" s="41">
        <f>+AY498-O498-Q498</f>
        <v>4322914.5389999999</v>
      </c>
      <c r="S498" s="41">
        <v>0</v>
      </c>
      <c r="T498" s="38">
        <v>2773.71</v>
      </c>
      <c r="U498" s="38">
        <v>3184.68</v>
      </c>
      <c r="V498" s="39">
        <v>2026</v>
      </c>
      <c r="W498" s="43">
        <v>1145621.3600000001</v>
      </c>
      <c r="X498" s="43">
        <f t="shared" si="186"/>
        <v>210067.011</v>
      </c>
      <c r="Y498" s="43">
        <f t="shared" si="187"/>
        <v>7414129.7999999998</v>
      </c>
      <c r="Z498" s="33"/>
      <c r="AA498" s="43">
        <f t="shared" si="174"/>
        <v>5678602.9111238597</v>
      </c>
      <c r="AB498" s="43">
        <v>0</v>
      </c>
      <c r="AC498" s="43">
        <v>0</v>
      </c>
      <c r="AD498" s="43">
        <v>0</v>
      </c>
      <c r="AE498" s="43">
        <v>0</v>
      </c>
      <c r="AF498" s="43">
        <v>0</v>
      </c>
      <c r="AG498" s="43">
        <v>0</v>
      </c>
      <c r="AH498" s="43">
        <v>0</v>
      </c>
      <c r="AI498" s="43">
        <v>0</v>
      </c>
      <c r="AJ498" s="43">
        <v>0</v>
      </c>
      <c r="AK498" s="43">
        <v>0</v>
      </c>
      <c r="AL498" s="43">
        <v>0</v>
      </c>
      <c r="AM498" s="43">
        <v>4945801.92</v>
      </c>
      <c r="AN498" s="43">
        <v>567860.29099999997</v>
      </c>
      <c r="AO498" s="43">
        <v>56786.0291</v>
      </c>
      <c r="AP498" s="43">
        <v>108154.67102386001</v>
      </c>
      <c r="AQ498" s="5">
        <f t="shared" si="175"/>
        <v>1</v>
      </c>
      <c r="AS498" s="36">
        <f t="shared" si="179"/>
        <v>75</v>
      </c>
      <c r="AT498" s="36">
        <f t="shared" si="180"/>
        <v>75</v>
      </c>
      <c r="AU498" s="37" t="s">
        <v>612</v>
      </c>
      <c r="AV498" s="36" t="s">
        <v>616</v>
      </c>
      <c r="AW498" s="36"/>
      <c r="AX498" s="45">
        <f t="shared" si="176"/>
        <v>0</v>
      </c>
      <c r="AY498" s="46">
        <v>5678602.9100000001</v>
      </c>
      <c r="AZ498" s="46"/>
      <c r="BA498" s="46"/>
      <c r="BB498" s="46"/>
      <c r="BC498" s="46"/>
      <c r="BD498" s="46"/>
      <c r="BE498" s="45"/>
      <c r="BF498" s="45">
        <v>0</v>
      </c>
      <c r="BG498" s="46"/>
      <c r="BH498" s="46"/>
      <c r="BI498" s="46"/>
      <c r="BJ498" s="46"/>
      <c r="BK498" s="46">
        <v>4945801.92</v>
      </c>
      <c r="BL498" s="46">
        <v>567860.29</v>
      </c>
      <c r="BM498" s="46">
        <v>56786.03</v>
      </c>
      <c r="BN498" s="46">
        <v>108154.67</v>
      </c>
      <c r="BP498" s="48">
        <f>+AY498-'Приложение 2'!E499</f>
        <v>0</v>
      </c>
    </row>
    <row r="499" spans="1:73" ht="12.75" customHeight="1" x14ac:dyDescent="0.2">
      <c r="A499" s="36">
        <f t="shared" si="177"/>
        <v>486</v>
      </c>
      <c r="B499" s="36">
        <f t="shared" si="178"/>
        <v>300</v>
      </c>
      <c r="C499" s="37" t="s">
        <v>617</v>
      </c>
      <c r="D499" s="36" t="s">
        <v>618</v>
      </c>
      <c r="E499" s="38" t="s">
        <v>110</v>
      </c>
      <c r="F499" s="39" t="s">
        <v>61</v>
      </c>
      <c r="G499" s="39">
        <v>4</v>
      </c>
      <c r="H499" s="39">
        <v>2</v>
      </c>
      <c r="I499" s="38">
        <v>1348.1</v>
      </c>
      <c r="J499" s="38">
        <v>1348.1</v>
      </c>
      <c r="K499" s="38">
        <v>0</v>
      </c>
      <c r="L499" s="40">
        <v>46</v>
      </c>
      <c r="M499" s="41" t="e">
        <f t="shared" si="173"/>
        <v>#REF!</v>
      </c>
      <c r="N499" s="41"/>
      <c r="O499" s="41">
        <v>398614.43</v>
      </c>
      <c r="P499" s="41">
        <v>0</v>
      </c>
      <c r="Q499" s="41">
        <f t="shared" si="188"/>
        <v>158819.66099999999</v>
      </c>
      <c r="R499" s="41" t="e">
        <f>IF(Y499&gt;0, Y499, 0)</f>
        <v>#REF!</v>
      </c>
      <c r="S499" s="41" t="e">
        <f>IF(Y499&gt;0, AY499-O499-P499-Q499-R499, 0)</f>
        <v>#REF!</v>
      </c>
      <c r="T499" s="38">
        <v>3479.83</v>
      </c>
      <c r="U499" s="38">
        <v>3976</v>
      </c>
      <c r="V499" s="39">
        <v>2026</v>
      </c>
      <c r="W499" s="50">
        <v>0</v>
      </c>
      <c r="X499" s="43">
        <f t="shared" si="186"/>
        <v>158819.66099999999</v>
      </c>
      <c r="Y499" s="50" t="e">
        <f>+(J499*11.55+K499*23.1)*12*30+[1]Лист1!$BC$251</f>
        <v>#REF!</v>
      </c>
      <c r="Z499" s="33"/>
      <c r="AA499" s="43">
        <f t="shared" si="174"/>
        <v>5360045.6005862001</v>
      </c>
      <c r="AB499" s="43">
        <v>3279095.14</v>
      </c>
      <c r="AC499" s="43">
        <v>0</v>
      </c>
      <c r="AD499" s="43">
        <v>0</v>
      </c>
      <c r="AE499" s="43">
        <v>1412067.86</v>
      </c>
      <c r="AF499" s="43">
        <v>0</v>
      </c>
      <c r="AG499" s="43">
        <v>0</v>
      </c>
      <c r="AH499" s="43">
        <v>0</v>
      </c>
      <c r="AI499" s="43">
        <v>0</v>
      </c>
      <c r="AJ499" s="43">
        <v>0</v>
      </c>
      <c r="AK499" s="43">
        <v>0</v>
      </c>
      <c r="AL499" s="43">
        <v>0</v>
      </c>
      <c r="AM499" s="43">
        <v>0</v>
      </c>
      <c r="AN499" s="43">
        <v>512695.91100000002</v>
      </c>
      <c r="AO499" s="43">
        <v>53600.455999999998</v>
      </c>
      <c r="AP499" s="43">
        <v>102586.2335862</v>
      </c>
      <c r="AQ499" s="5">
        <f t="shared" si="175"/>
        <v>2</v>
      </c>
      <c r="AS499" s="36">
        <f t="shared" si="179"/>
        <v>76</v>
      </c>
      <c r="AT499" s="36">
        <f t="shared" si="180"/>
        <v>76</v>
      </c>
      <c r="AU499" s="37" t="s">
        <v>617</v>
      </c>
      <c r="AV499" s="36" t="s">
        <v>618</v>
      </c>
      <c r="AW499" s="36"/>
      <c r="AX499" s="45" t="e">
        <f t="shared" si="176"/>
        <v>#REF!</v>
      </c>
      <c r="AY499" s="46">
        <v>5360045.5999999996</v>
      </c>
      <c r="AZ499" s="46">
        <v>3279095.14</v>
      </c>
      <c r="BA499" s="46"/>
      <c r="BB499" s="46"/>
      <c r="BC499" s="46">
        <v>1412067.86</v>
      </c>
      <c r="BD499" s="46"/>
      <c r="BE499" s="45"/>
      <c r="BF499" s="45">
        <v>0</v>
      </c>
      <c r="BG499" s="46"/>
      <c r="BH499" s="46"/>
      <c r="BI499" s="46"/>
      <c r="BJ499" s="46"/>
      <c r="BK499" s="46"/>
      <c r="BL499" s="46">
        <v>512695.91</v>
      </c>
      <c r="BM499" s="46">
        <v>53600.46</v>
      </c>
      <c r="BN499" s="46">
        <v>102586.23</v>
      </c>
      <c r="BP499" s="48">
        <f>+AY499-'Приложение 2'!E500</f>
        <v>0</v>
      </c>
    </row>
    <row r="500" spans="1:73" ht="12.75" customHeight="1" x14ac:dyDescent="0.2">
      <c r="A500" s="36">
        <f t="shared" si="177"/>
        <v>487</v>
      </c>
      <c r="B500" s="36">
        <f t="shared" si="178"/>
        <v>301</v>
      </c>
      <c r="C500" s="37" t="s">
        <v>617</v>
      </c>
      <c r="D500" s="36" t="s">
        <v>619</v>
      </c>
      <c r="E500" s="38" t="s">
        <v>86</v>
      </c>
      <c r="F500" s="39" t="s">
        <v>61</v>
      </c>
      <c r="G500" s="39">
        <v>3</v>
      </c>
      <c r="H500" s="39">
        <v>1</v>
      </c>
      <c r="I500" s="38">
        <v>730.3</v>
      </c>
      <c r="J500" s="38">
        <v>730.3</v>
      </c>
      <c r="K500" s="38">
        <v>0</v>
      </c>
      <c r="L500" s="40">
        <v>20</v>
      </c>
      <c r="M500" s="41" t="e">
        <f t="shared" si="173"/>
        <v>#REF!</v>
      </c>
      <c r="N500" s="41"/>
      <c r="O500" s="41">
        <v>868918.02</v>
      </c>
      <c r="P500" s="41">
        <v>0</v>
      </c>
      <c r="Q500" s="41">
        <f t="shared" si="188"/>
        <v>86036.642999999996</v>
      </c>
      <c r="R500" s="41" t="e">
        <f>IF(Y500&gt;0, Y500, 0)</f>
        <v>#REF!</v>
      </c>
      <c r="S500" s="41" t="e">
        <f>IF(Y500&gt;0, AY500-O500-P500-Q500-R500, 0)</f>
        <v>#REF!</v>
      </c>
      <c r="T500" s="38">
        <v>13714.11</v>
      </c>
      <c r="U500" s="38">
        <v>15642.76</v>
      </c>
      <c r="V500" s="39">
        <v>2026</v>
      </c>
      <c r="W500" s="50">
        <v>0</v>
      </c>
      <c r="X500" s="43">
        <f t="shared" si="186"/>
        <v>86036.642999999996</v>
      </c>
      <c r="Y500" s="50" t="e">
        <f>+(J500*11.55+K500*23.1)*12*30+[1]Лист1!$BC$250</f>
        <v>#REF!</v>
      </c>
      <c r="Z500" s="33"/>
      <c r="AA500" s="43">
        <f t="shared" si="174"/>
        <v>11423907.633689862</v>
      </c>
      <c r="AB500" s="43">
        <v>2990229.99</v>
      </c>
      <c r="AC500" s="43">
        <v>0</v>
      </c>
      <c r="AD500" s="43">
        <v>0</v>
      </c>
      <c r="AE500" s="43">
        <v>0</v>
      </c>
      <c r="AF500" s="43">
        <v>0</v>
      </c>
      <c r="AG500" s="43">
        <v>0</v>
      </c>
      <c r="AH500" s="43">
        <v>0</v>
      </c>
      <c r="AI500" s="43">
        <v>0</v>
      </c>
      <c r="AJ500" s="43">
        <v>0</v>
      </c>
      <c r="AK500" s="43">
        <v>0</v>
      </c>
      <c r="AL500" s="43">
        <v>7025187.4000000004</v>
      </c>
      <c r="AM500" s="43">
        <v>0</v>
      </c>
      <c r="AN500" s="43">
        <v>1075234.2738000001</v>
      </c>
      <c r="AO500" s="43">
        <v>114239.0763</v>
      </c>
      <c r="AP500" s="43">
        <v>219016.89358986</v>
      </c>
      <c r="AQ500" s="5">
        <f t="shared" si="175"/>
        <v>2</v>
      </c>
      <c r="AS500" s="36">
        <f t="shared" si="179"/>
        <v>77</v>
      </c>
      <c r="AT500" s="36">
        <f t="shared" si="180"/>
        <v>77</v>
      </c>
      <c r="AU500" s="37" t="s">
        <v>617</v>
      </c>
      <c r="AV500" s="36" t="s">
        <v>619</v>
      </c>
      <c r="AW500" s="36"/>
      <c r="AX500" s="45" t="e">
        <f t="shared" si="176"/>
        <v>#REF!</v>
      </c>
      <c r="AY500" s="46">
        <v>11423907.630000001</v>
      </c>
      <c r="AZ500" s="46">
        <v>2990229.99</v>
      </c>
      <c r="BA500" s="46"/>
      <c r="BB500" s="46"/>
      <c r="BC500" s="46"/>
      <c r="BD500" s="46"/>
      <c r="BE500" s="45"/>
      <c r="BF500" s="45">
        <v>0</v>
      </c>
      <c r="BG500" s="46"/>
      <c r="BH500" s="46"/>
      <c r="BI500" s="46"/>
      <c r="BJ500" s="46">
        <v>7025187.4000000004</v>
      </c>
      <c r="BK500" s="46"/>
      <c r="BL500" s="46">
        <v>1075234.27</v>
      </c>
      <c r="BM500" s="46">
        <v>114239.08</v>
      </c>
      <c r="BN500" s="46">
        <v>219016.89</v>
      </c>
      <c r="BP500" s="48">
        <f>+AY500-'Приложение 2'!E501</f>
        <v>0</v>
      </c>
    </row>
    <row r="501" spans="1:73" ht="11.25" customHeight="1" x14ac:dyDescent="0.2">
      <c r="A501" s="36">
        <f t="shared" si="177"/>
        <v>488</v>
      </c>
      <c r="B501" s="36">
        <f t="shared" si="178"/>
        <v>302</v>
      </c>
      <c r="C501" s="37" t="s">
        <v>617</v>
      </c>
      <c r="D501" s="36" t="s">
        <v>620</v>
      </c>
      <c r="E501" s="38" t="s">
        <v>79</v>
      </c>
      <c r="F501" s="39" t="s">
        <v>61</v>
      </c>
      <c r="G501" s="39">
        <v>5</v>
      </c>
      <c r="H501" s="39">
        <v>3</v>
      </c>
      <c r="I501" s="38">
        <v>2949.9</v>
      </c>
      <c r="J501" s="38">
        <v>2949.9</v>
      </c>
      <c r="K501" s="38">
        <v>0</v>
      </c>
      <c r="L501" s="40">
        <v>91</v>
      </c>
      <c r="M501" s="41">
        <f t="shared" si="173"/>
        <v>3671445.54</v>
      </c>
      <c r="N501" s="41"/>
      <c r="O501" s="41">
        <v>1059380.43</v>
      </c>
      <c r="P501" s="41">
        <v>0</v>
      </c>
      <c r="Q501" s="41">
        <f t="shared" si="188"/>
        <v>347527.71899999998</v>
      </c>
      <c r="R501" s="41">
        <f>+AY501-O501-Q501</f>
        <v>2264537.3910000003</v>
      </c>
      <c r="S501" s="41">
        <v>0</v>
      </c>
      <c r="T501" s="38">
        <v>1047.45</v>
      </c>
      <c r="U501" s="38">
        <v>1244.5999999999999</v>
      </c>
      <c r="V501" s="39">
        <v>2026</v>
      </c>
      <c r="W501" s="50">
        <v>0</v>
      </c>
      <c r="X501" s="43">
        <f t="shared" si="186"/>
        <v>347527.71899999998</v>
      </c>
      <c r="Y501" s="50" t="e">
        <f>+(J501*11.55+K501*23.1)*12*30+[1]Лист1!$BC$252</f>
        <v>#REF!</v>
      </c>
      <c r="Z501" s="33"/>
      <c r="AA501" s="53">
        <f t="shared" si="174"/>
        <v>3671445.5393181597</v>
      </c>
      <c r="AB501" s="43">
        <v>0</v>
      </c>
      <c r="AC501" s="43">
        <v>0</v>
      </c>
      <c r="AD501" s="43">
        <v>0</v>
      </c>
      <c r="AE501" s="43">
        <v>3089873.88</v>
      </c>
      <c r="AF501" s="43">
        <v>0</v>
      </c>
      <c r="AG501" s="43">
        <v>0</v>
      </c>
      <c r="AH501" s="43">
        <v>0</v>
      </c>
      <c r="AI501" s="43">
        <v>0</v>
      </c>
      <c r="AJ501" s="43">
        <v>0</v>
      </c>
      <c r="AK501" s="43">
        <v>0</v>
      </c>
      <c r="AL501" s="43">
        <v>0</v>
      </c>
      <c r="AM501" s="43">
        <v>0</v>
      </c>
      <c r="AN501" s="43">
        <v>477287.92019999999</v>
      </c>
      <c r="AO501" s="43">
        <v>36714.455399999999</v>
      </c>
      <c r="AP501" s="43">
        <v>67569.283718160004</v>
      </c>
      <c r="AQ501" s="5">
        <f t="shared" si="175"/>
        <v>1</v>
      </c>
      <c r="AS501" s="36">
        <f t="shared" si="179"/>
        <v>78</v>
      </c>
      <c r="AT501" s="36">
        <f t="shared" si="180"/>
        <v>78</v>
      </c>
      <c r="AU501" s="37" t="s">
        <v>617</v>
      </c>
      <c r="AV501" s="36" t="s">
        <v>620</v>
      </c>
      <c r="AW501" s="36"/>
      <c r="AX501" s="45">
        <f t="shared" si="176"/>
        <v>0</v>
      </c>
      <c r="AY501" s="46">
        <v>3671445.54</v>
      </c>
      <c r="AZ501" s="46"/>
      <c r="BA501" s="46"/>
      <c r="BB501" s="46"/>
      <c r="BC501" s="46">
        <v>3089873.88</v>
      </c>
      <c r="BD501" s="46"/>
      <c r="BE501" s="45"/>
      <c r="BF501" s="45">
        <v>0</v>
      </c>
      <c r="BG501" s="46"/>
      <c r="BH501" s="46"/>
      <c r="BI501" s="46"/>
      <c r="BJ501" s="46"/>
      <c r="BK501" s="46"/>
      <c r="BL501" s="46">
        <v>477287.92</v>
      </c>
      <c r="BM501" s="46">
        <v>36714.46</v>
      </c>
      <c r="BN501" s="46">
        <v>67569.279999999999</v>
      </c>
      <c r="BP501" s="48">
        <f>+AY501-'Приложение 2'!E502</f>
        <v>0</v>
      </c>
    </row>
    <row r="502" spans="1:73" ht="12.75" customHeight="1" x14ac:dyDescent="0.2">
      <c r="A502" s="36">
        <f t="shared" si="177"/>
        <v>489</v>
      </c>
      <c r="B502" s="36">
        <f t="shared" si="178"/>
        <v>303</v>
      </c>
      <c r="C502" s="37" t="s">
        <v>617</v>
      </c>
      <c r="D502" s="36" t="s">
        <v>621</v>
      </c>
      <c r="E502" s="38" t="s">
        <v>127</v>
      </c>
      <c r="F502" s="39" t="s">
        <v>61</v>
      </c>
      <c r="G502" s="39">
        <v>5</v>
      </c>
      <c r="H502" s="39">
        <v>3</v>
      </c>
      <c r="I502" s="38">
        <v>2966.3</v>
      </c>
      <c r="J502" s="38">
        <v>2966.3</v>
      </c>
      <c r="K502" s="38">
        <v>0</v>
      </c>
      <c r="L502" s="40">
        <v>107</v>
      </c>
      <c r="M502" s="41">
        <f t="shared" si="173"/>
        <v>3691856.99</v>
      </c>
      <c r="N502" s="41"/>
      <c r="O502" s="41">
        <v>0</v>
      </c>
      <c r="P502" s="41">
        <v>0</v>
      </c>
      <c r="Q502" s="41">
        <f t="shared" si="188"/>
        <v>349459.80300000001</v>
      </c>
      <c r="R502" s="41">
        <f>+AY502-O502-Q502</f>
        <v>3342397.1870000004</v>
      </c>
      <c r="S502" s="41">
        <v>0</v>
      </c>
      <c r="T502" s="38">
        <v>1047.45</v>
      </c>
      <c r="U502" s="38">
        <v>1244.5999999999999</v>
      </c>
      <c r="V502" s="39">
        <v>2026</v>
      </c>
      <c r="W502" s="43">
        <v>0</v>
      </c>
      <c r="X502" s="43">
        <f t="shared" si="186"/>
        <v>349459.80300000001</v>
      </c>
      <c r="Y502" s="43" t="e">
        <f>+(J502*11.55+K502*23.1)*12*30+[1]Лист1!$BC$253</f>
        <v>#REF!</v>
      </c>
      <c r="Z502" s="33"/>
      <c r="AA502" s="53">
        <f t="shared" si="174"/>
        <v>3691856.9830599199</v>
      </c>
      <c r="AB502" s="43">
        <v>0</v>
      </c>
      <c r="AC502" s="43">
        <v>0</v>
      </c>
      <c r="AD502" s="43">
        <v>0</v>
      </c>
      <c r="AE502" s="43">
        <v>3107052.07</v>
      </c>
      <c r="AF502" s="43">
        <v>0</v>
      </c>
      <c r="AG502" s="43">
        <v>0</v>
      </c>
      <c r="AH502" s="43">
        <v>0</v>
      </c>
      <c r="AI502" s="43">
        <v>0</v>
      </c>
      <c r="AJ502" s="43">
        <v>0</v>
      </c>
      <c r="AK502" s="43">
        <v>0</v>
      </c>
      <c r="AL502" s="43">
        <v>0</v>
      </c>
      <c r="AM502" s="43">
        <v>0</v>
      </c>
      <c r="AN502" s="43">
        <v>479941.40740000003</v>
      </c>
      <c r="AO502" s="43">
        <v>36918.569799999997</v>
      </c>
      <c r="AP502" s="43">
        <v>67944.935859920006</v>
      </c>
      <c r="AQ502" s="5">
        <f t="shared" si="175"/>
        <v>1</v>
      </c>
      <c r="AS502" s="36">
        <f t="shared" si="179"/>
        <v>79</v>
      </c>
      <c r="AT502" s="36">
        <f t="shared" si="180"/>
        <v>79</v>
      </c>
      <c r="AU502" s="37" t="s">
        <v>617</v>
      </c>
      <c r="AV502" s="36" t="s">
        <v>621</v>
      </c>
      <c r="AW502" s="36"/>
      <c r="AX502" s="45">
        <f t="shared" si="176"/>
        <v>0</v>
      </c>
      <c r="AY502" s="46">
        <v>3691856.99</v>
      </c>
      <c r="AZ502" s="46"/>
      <c r="BA502" s="46"/>
      <c r="BB502" s="46"/>
      <c r="BC502" s="46">
        <v>3107052.07</v>
      </c>
      <c r="BD502" s="46"/>
      <c r="BE502" s="45"/>
      <c r="BF502" s="45">
        <v>0</v>
      </c>
      <c r="BG502" s="46"/>
      <c r="BH502" s="46"/>
      <c r="BI502" s="46"/>
      <c r="BJ502" s="46"/>
      <c r="BK502" s="46"/>
      <c r="BL502" s="46">
        <v>479941.41</v>
      </c>
      <c r="BM502" s="46">
        <v>36918.57</v>
      </c>
      <c r="BN502" s="46">
        <v>67944.94</v>
      </c>
      <c r="BP502" s="48">
        <f>+AY502-'Приложение 2'!E503</f>
        <v>0</v>
      </c>
    </row>
    <row r="503" spans="1:73" ht="12.75" customHeight="1" x14ac:dyDescent="0.2">
      <c r="A503" s="36">
        <f t="shared" si="177"/>
        <v>490</v>
      </c>
      <c r="B503" s="36">
        <f t="shared" si="178"/>
        <v>304</v>
      </c>
      <c r="C503" s="37" t="s">
        <v>276</v>
      </c>
      <c r="D503" s="36" t="s">
        <v>622</v>
      </c>
      <c r="E503" s="38" t="s">
        <v>69</v>
      </c>
      <c r="F503" s="39" t="s">
        <v>61</v>
      </c>
      <c r="G503" s="39">
        <v>4</v>
      </c>
      <c r="H503" s="39">
        <v>4</v>
      </c>
      <c r="I503" s="38">
        <v>2715.2</v>
      </c>
      <c r="J503" s="38">
        <v>2715.2</v>
      </c>
      <c r="K503" s="38">
        <v>0</v>
      </c>
      <c r="L503" s="40">
        <v>134</v>
      </c>
      <c r="M503" s="41" t="e">
        <f t="shared" si="173"/>
        <v>#REF!</v>
      </c>
      <c r="N503" s="41"/>
      <c r="O503" s="41">
        <v>1577387.44</v>
      </c>
      <c r="P503" s="41">
        <v>0</v>
      </c>
      <c r="Q503" s="41">
        <f t="shared" si="188"/>
        <v>319877.712</v>
      </c>
      <c r="R503" s="41" t="e">
        <f>IF(Y503&gt;0, Y503, 0)</f>
        <v>#REF!</v>
      </c>
      <c r="S503" s="41" t="e">
        <f>IF(Y503&gt;0, AY503-O503-P503-Q503-R503, 0)</f>
        <v>#REF!</v>
      </c>
      <c r="T503" s="38">
        <v>6590.24</v>
      </c>
      <c r="U503" s="38">
        <v>7698.16</v>
      </c>
      <c r="V503" s="39">
        <v>2026</v>
      </c>
      <c r="W503" s="50">
        <v>0</v>
      </c>
      <c r="X503" s="43">
        <f t="shared" si="186"/>
        <v>319877.712</v>
      </c>
      <c r="Y503" s="50" t="e">
        <f>+(J503*11.55+K503*23.1)*12*30+[1]Лист1!$BC$256</f>
        <v>#REF!</v>
      </c>
      <c r="Z503" s="33"/>
      <c r="AA503" s="43">
        <f t="shared" si="174"/>
        <v>20902044.022440922</v>
      </c>
      <c r="AB503" s="43">
        <v>0</v>
      </c>
      <c r="AC503" s="43">
        <v>2653605.42</v>
      </c>
      <c r="AD503" s="43">
        <v>0</v>
      </c>
      <c r="AE503" s="43">
        <v>0</v>
      </c>
      <c r="AF503" s="43">
        <v>1072572.95</v>
      </c>
      <c r="AG503" s="43">
        <v>0</v>
      </c>
      <c r="AH503" s="43">
        <v>0</v>
      </c>
      <c r="AI503" s="43">
        <v>0</v>
      </c>
      <c r="AJ503" s="43">
        <v>0</v>
      </c>
      <c r="AK503" s="43">
        <v>0</v>
      </c>
      <c r="AL503" s="43">
        <v>6972111.0599999996</v>
      </c>
      <c r="AM503" s="43">
        <v>7195538.71</v>
      </c>
      <c r="AN503" s="43">
        <v>2407893.662</v>
      </c>
      <c r="AO503" s="43">
        <v>209020.44020000001</v>
      </c>
      <c r="AP503" s="43">
        <v>391301.78024092002</v>
      </c>
      <c r="AQ503" s="5">
        <f t="shared" si="175"/>
        <v>4</v>
      </c>
      <c r="AS503" s="36">
        <f t="shared" si="179"/>
        <v>80</v>
      </c>
      <c r="AT503" s="36">
        <f t="shared" si="180"/>
        <v>80</v>
      </c>
      <c r="AU503" s="37" t="s">
        <v>276</v>
      </c>
      <c r="AV503" s="36" t="s">
        <v>622</v>
      </c>
      <c r="AW503" s="36"/>
      <c r="AX503" s="45" t="e">
        <f t="shared" si="176"/>
        <v>#REF!</v>
      </c>
      <c r="AY503" s="46">
        <v>20902044.02</v>
      </c>
      <c r="AZ503" s="46"/>
      <c r="BA503" s="46">
        <v>2653605.42</v>
      </c>
      <c r="BB503" s="46"/>
      <c r="BC503" s="46"/>
      <c r="BD503" s="46">
        <v>1072572.95</v>
      </c>
      <c r="BE503" s="45"/>
      <c r="BF503" s="45">
        <v>0</v>
      </c>
      <c r="BG503" s="46"/>
      <c r="BH503" s="46"/>
      <c r="BI503" s="46"/>
      <c r="BJ503" s="46">
        <v>6972111.0599999996</v>
      </c>
      <c r="BK503" s="46">
        <v>7195538.71</v>
      </c>
      <c r="BL503" s="46">
        <v>2407893.66</v>
      </c>
      <c r="BM503" s="46">
        <v>209020.44</v>
      </c>
      <c r="BN503" s="46">
        <v>391301.78</v>
      </c>
      <c r="BP503" s="48">
        <f>+AY503-'Приложение 2'!E504</f>
        <v>0</v>
      </c>
    </row>
    <row r="504" spans="1:73" s="69" customFormat="1" x14ac:dyDescent="0.2">
      <c r="A504" s="70"/>
      <c r="B504" s="70"/>
      <c r="C504" s="70"/>
      <c r="D504" s="27">
        <v>2027</v>
      </c>
      <c r="E504" s="71"/>
      <c r="F504" s="72"/>
      <c r="G504" s="72"/>
      <c r="H504" s="72"/>
      <c r="I504" s="28">
        <f t="shared" ref="I504:U504" si="189">SUM(I505:I763)</f>
        <v>775332.66000000015</v>
      </c>
      <c r="J504" s="28">
        <f t="shared" si="189"/>
        <v>721078.60000000009</v>
      </c>
      <c r="K504" s="28">
        <f t="shared" si="189"/>
        <v>44603.17000000002</v>
      </c>
      <c r="L504" s="28">
        <f t="shared" si="189"/>
        <v>31496</v>
      </c>
      <c r="M504" s="29" t="e">
        <f t="shared" si="189"/>
        <v>#REF!</v>
      </c>
      <c r="N504" s="29">
        <f t="shared" si="189"/>
        <v>0</v>
      </c>
      <c r="O504" s="29">
        <f t="shared" si="189"/>
        <v>444755620</v>
      </c>
      <c r="P504" s="29">
        <f t="shared" si="189"/>
        <v>0</v>
      </c>
      <c r="Q504" s="29">
        <f t="shared" si="189"/>
        <v>330230731.71347994</v>
      </c>
      <c r="R504" s="29" t="e">
        <f t="shared" si="189"/>
        <v>#REF!</v>
      </c>
      <c r="S504" s="29" t="e">
        <f t="shared" si="189"/>
        <v>#REF!</v>
      </c>
      <c r="T504" s="29">
        <f t="shared" si="189"/>
        <v>2930426.2559178313</v>
      </c>
      <c r="U504" s="29">
        <f t="shared" si="189"/>
        <v>3344165.7060401281</v>
      </c>
      <c r="V504" s="28"/>
      <c r="W504" s="30">
        <v>608418315.76409996</v>
      </c>
      <c r="X504" s="30"/>
      <c r="Y504" s="30"/>
      <c r="Z504" s="31"/>
      <c r="AA504" s="34">
        <f t="shared" ref="AA504:AQ504" si="190">SUM(AA505:AA763)</f>
        <v>8658246431.2941074</v>
      </c>
      <c r="AB504" s="34">
        <f t="shared" si="190"/>
        <v>1003374316.4200001</v>
      </c>
      <c r="AC504" s="34">
        <f t="shared" si="190"/>
        <v>434859196.69</v>
      </c>
      <c r="AD504" s="34">
        <f t="shared" si="190"/>
        <v>366149157.11000007</v>
      </c>
      <c r="AE504" s="34">
        <f t="shared" si="190"/>
        <v>348297810.90999991</v>
      </c>
      <c r="AF504" s="34">
        <f t="shared" si="190"/>
        <v>63267589.710000008</v>
      </c>
      <c r="AG504" s="34">
        <f t="shared" si="190"/>
        <v>0</v>
      </c>
      <c r="AH504" s="34">
        <f t="shared" si="190"/>
        <v>0</v>
      </c>
      <c r="AI504" s="34">
        <f t="shared" si="190"/>
        <v>88274198.100000009</v>
      </c>
      <c r="AJ504" s="34">
        <f t="shared" si="190"/>
        <v>1477811537.2099996</v>
      </c>
      <c r="AK504" s="34">
        <f t="shared" si="190"/>
        <v>157608346.59</v>
      </c>
      <c r="AL504" s="34">
        <f t="shared" si="190"/>
        <v>2605607889.3899999</v>
      </c>
      <c r="AM504" s="34">
        <f t="shared" si="190"/>
        <v>1010104936.0000004</v>
      </c>
      <c r="AN504" s="34">
        <f t="shared" si="190"/>
        <v>851088677.65950048</v>
      </c>
      <c r="AO504" s="34">
        <f t="shared" si="190"/>
        <v>86582464.313000023</v>
      </c>
      <c r="AP504" s="34">
        <f t="shared" si="190"/>
        <v>165220311.19160828</v>
      </c>
      <c r="AQ504" s="35">
        <f t="shared" si="190"/>
        <v>934</v>
      </c>
      <c r="AR504" s="77"/>
      <c r="AS504" s="70"/>
      <c r="AT504" s="70"/>
      <c r="AU504" s="70"/>
      <c r="AV504" s="27">
        <v>2027</v>
      </c>
      <c r="AW504" s="27"/>
      <c r="AX504" s="45" t="e">
        <f t="shared" si="176"/>
        <v>#REF!</v>
      </c>
      <c r="AY504" s="32">
        <v>8677384763.7506409</v>
      </c>
      <c r="AZ504" s="32">
        <v>1007256625.11</v>
      </c>
      <c r="BA504" s="32">
        <v>440512405.42000002</v>
      </c>
      <c r="BB504" s="32">
        <v>366149157.11000001</v>
      </c>
      <c r="BC504" s="32">
        <v>350987785.73000002</v>
      </c>
      <c r="BD504" s="32">
        <v>61885970.460000001</v>
      </c>
      <c r="BE504" s="32">
        <v>0</v>
      </c>
      <c r="BF504" s="32">
        <v>393379.35</v>
      </c>
      <c r="BG504" s="32">
        <v>74226343.403520003</v>
      </c>
      <c r="BH504" s="32">
        <v>1477811537.21</v>
      </c>
      <c r="BI504" s="32">
        <v>157608346.59</v>
      </c>
      <c r="BJ504" s="32">
        <v>2625552376.1799998</v>
      </c>
      <c r="BK504" s="32">
        <v>1010104936</v>
      </c>
      <c r="BL504" s="32">
        <v>852528376.95000005</v>
      </c>
      <c r="BM504" s="32">
        <v>86679737.409999996</v>
      </c>
      <c r="BN504" s="32">
        <v>165687786.82712001</v>
      </c>
      <c r="BP504" s="48">
        <f>+AY504-'Приложение 2'!E506</f>
        <v>0</v>
      </c>
      <c r="BQ504" s="73">
        <v>1935975709.69578</v>
      </c>
      <c r="BR504" s="73" t="e">
        <f>Q504+R504-BQ504</f>
        <v>#REF!</v>
      </c>
      <c r="BT504" s="78"/>
    </row>
    <row r="505" spans="1:73" ht="11.25" customHeight="1" x14ac:dyDescent="0.2">
      <c r="A505" s="36">
        <f>+A503+1</f>
        <v>491</v>
      </c>
      <c r="B505" s="36">
        <v>1</v>
      </c>
      <c r="C505" s="37" t="s">
        <v>214</v>
      </c>
      <c r="D505" s="36" t="s">
        <v>623</v>
      </c>
      <c r="E505" s="38" t="s">
        <v>326</v>
      </c>
      <c r="F505" s="39" t="s">
        <v>61</v>
      </c>
      <c r="G505" s="39">
        <v>2</v>
      </c>
      <c r="H505" s="39">
        <v>2</v>
      </c>
      <c r="I505" s="38">
        <v>644.29</v>
      </c>
      <c r="J505" s="38">
        <v>644.29</v>
      </c>
      <c r="K505" s="38">
        <v>0</v>
      </c>
      <c r="L505" s="40">
        <v>28</v>
      </c>
      <c r="M505" s="41">
        <f t="shared" ref="M505:M568" si="191">SUM(N505:S505)</f>
        <v>5729142.6600000001</v>
      </c>
      <c r="N505" s="41"/>
      <c r="O505" s="41">
        <v>2334509</v>
      </c>
      <c r="P505" s="41">
        <v>0</v>
      </c>
      <c r="Q505" s="41">
        <f t="shared" ref="Q505:Q536" si="192">+W505+X505</f>
        <v>150305.07490000001</v>
      </c>
      <c r="R505" s="41">
        <f>IF(Y505&gt;0, Y505, 0)</f>
        <v>2678957.8199999998</v>
      </c>
      <c r="S505" s="41">
        <f>IF(Y505&gt;0, AY505-O505-P505-Q505-R505, 0)</f>
        <v>565370.76510000043</v>
      </c>
      <c r="T505" s="38">
        <v>7744.68</v>
      </c>
      <c r="U505" s="38">
        <v>8892.18</v>
      </c>
      <c r="V505" s="39">
        <v>2027</v>
      </c>
      <c r="W505" s="50">
        <v>74401.27</v>
      </c>
      <c r="X505" s="43">
        <f t="shared" ref="X505:X514" si="193">+(J505*11.55+K505*23.1)*12*0.85</f>
        <v>75903.804900000003</v>
      </c>
      <c r="Y505" s="50">
        <f>+(J505*11.55+K505*23.1)*12*30</f>
        <v>2678957.8199999998</v>
      </c>
      <c r="Z505" s="33"/>
      <c r="AA505" s="53">
        <f>SUM(AB505:AP505)</f>
        <v>5729142.6524118995</v>
      </c>
      <c r="AB505" s="43">
        <v>0</v>
      </c>
      <c r="AC505" s="43">
        <v>0</v>
      </c>
      <c r="AD505" s="43">
        <v>0</v>
      </c>
      <c r="AE505" s="43">
        <v>0</v>
      </c>
      <c r="AF505" s="43">
        <v>0</v>
      </c>
      <c r="AG505" s="43">
        <v>0</v>
      </c>
      <c r="AH505" s="43">
        <v>0</v>
      </c>
      <c r="AI505" s="43">
        <v>0</v>
      </c>
      <c r="AJ505" s="43">
        <v>0</v>
      </c>
      <c r="AK505" s="43">
        <v>0</v>
      </c>
      <c r="AL505" s="43">
        <v>0</v>
      </c>
      <c r="AM505" s="43">
        <v>4989819.71</v>
      </c>
      <c r="AN505" s="43">
        <v>572914.26500000001</v>
      </c>
      <c r="AO505" s="43">
        <v>57291.426500000001</v>
      </c>
      <c r="AP505" s="43">
        <v>109117.2509119</v>
      </c>
      <c r="AQ505" s="5">
        <f>COUNTIF(AB505:AM505, "&gt;0")</f>
        <v>1</v>
      </c>
      <c r="AR505" s="48"/>
      <c r="AS505" s="36">
        <f>+AS503+1</f>
        <v>81</v>
      </c>
      <c r="AT505" s="36">
        <v>1</v>
      </c>
      <c r="AU505" s="37" t="s">
        <v>214</v>
      </c>
      <c r="AV505" s="36" t="s">
        <v>623</v>
      </c>
      <c r="AW505" s="36"/>
      <c r="AX505" s="45">
        <f t="shared" si="176"/>
        <v>0</v>
      </c>
      <c r="AY505" s="46">
        <v>5729142.6600000001</v>
      </c>
      <c r="AZ505" s="46"/>
      <c r="BA505" s="46"/>
      <c r="BB505" s="46"/>
      <c r="BC505" s="46"/>
      <c r="BD505" s="46"/>
      <c r="BE505" s="45"/>
      <c r="BF505" s="45">
        <v>0</v>
      </c>
      <c r="BG505" s="46"/>
      <c r="BH505" s="46"/>
      <c r="BI505" s="46"/>
      <c r="BJ505" s="46"/>
      <c r="BK505" s="46">
        <v>4989819.71</v>
      </c>
      <c r="BL505" s="46">
        <v>572914.27</v>
      </c>
      <c r="BM505" s="46">
        <v>57291.43</v>
      </c>
      <c r="BN505" s="46">
        <v>109117.25</v>
      </c>
      <c r="BP505" s="48">
        <f>+AY505-'Приложение 2'!E507</f>
        <v>0</v>
      </c>
    </row>
    <row r="506" spans="1:73" ht="11.25" customHeight="1" x14ac:dyDescent="0.2">
      <c r="A506" s="36">
        <f t="shared" ref="A506:A569" si="194">+A505+1</f>
        <v>492</v>
      </c>
      <c r="B506" s="36">
        <f t="shared" ref="B506:B569" si="195">+B505+1</f>
        <v>2</v>
      </c>
      <c r="C506" s="36" t="s">
        <v>334</v>
      </c>
      <c r="D506" s="36" t="s">
        <v>624</v>
      </c>
      <c r="E506" s="39">
        <v>1981</v>
      </c>
      <c r="F506" s="39" t="s">
        <v>61</v>
      </c>
      <c r="G506" s="39">
        <v>2</v>
      </c>
      <c r="H506" s="39">
        <v>2</v>
      </c>
      <c r="I506" s="39">
        <v>774.6</v>
      </c>
      <c r="J506" s="39">
        <v>714.53</v>
      </c>
      <c r="K506" s="39">
        <v>0</v>
      </c>
      <c r="L506" s="39">
        <v>28</v>
      </c>
      <c r="M506" s="41" t="e">
        <f t="shared" si="191"/>
        <v>#REF!</v>
      </c>
      <c r="N506" s="41"/>
      <c r="O506" s="41">
        <v>332696.53000000003</v>
      </c>
      <c r="P506" s="41"/>
      <c r="Q506" s="41">
        <f t="shared" si="192"/>
        <v>84178.779300000009</v>
      </c>
      <c r="R506" s="41" t="e">
        <f>IF(Y506&gt;0, Y506, 0)</f>
        <v>#REF!</v>
      </c>
      <c r="S506" s="41" t="e">
        <f>IF(Y506&gt;0, AY506-O506-P506-Q506-R506, 0)</f>
        <v>#REF!</v>
      </c>
      <c r="T506" s="38">
        <v>5821.4066959223201</v>
      </c>
      <c r="U506" s="38">
        <v>1346.2830200640001</v>
      </c>
      <c r="V506" s="39">
        <v>2027</v>
      </c>
      <c r="W506" s="43">
        <v>0</v>
      </c>
      <c r="X506" s="43">
        <f t="shared" si="193"/>
        <v>84178.779300000009</v>
      </c>
      <c r="Y506" s="43" t="e">
        <f>+(J506*11.55+K506*23.1)*12*30+[3]Лист1!$BC$8</f>
        <v>#REF!</v>
      </c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5"/>
      <c r="AR506" s="48"/>
      <c r="AS506" s="36"/>
      <c r="AT506" s="36"/>
      <c r="AU506" s="37"/>
      <c r="AV506" s="36"/>
      <c r="AW506" s="36"/>
      <c r="AX506" s="45" t="e">
        <f t="shared" si="176"/>
        <v>#REF!</v>
      </c>
      <c r="AY506" s="46">
        <v>2917560.21</v>
      </c>
      <c r="AZ506" s="65">
        <v>2564316.59</v>
      </c>
      <c r="BA506" s="46"/>
      <c r="BB506" s="46"/>
      <c r="BC506" s="46"/>
      <c r="BD506" s="46"/>
      <c r="BE506" s="45"/>
      <c r="BF506" s="65">
        <v>264228.83</v>
      </c>
      <c r="BG506" s="46"/>
      <c r="BH506" s="46"/>
      <c r="BI506" s="46"/>
      <c r="BJ506" s="46"/>
      <c r="BK506" s="46"/>
      <c r="BL506" s="46"/>
      <c r="BM506" s="46"/>
      <c r="BN506" s="46">
        <v>89014.79</v>
      </c>
      <c r="BP506" s="48">
        <f>+AY506-'Приложение 2'!E508</f>
        <v>0</v>
      </c>
    </row>
    <row r="507" spans="1:73" ht="11.25" customHeight="1" x14ac:dyDescent="0.2">
      <c r="A507" s="36">
        <f t="shared" si="194"/>
        <v>493</v>
      </c>
      <c r="B507" s="36">
        <f t="shared" si="195"/>
        <v>3</v>
      </c>
      <c r="C507" s="36" t="s">
        <v>342</v>
      </c>
      <c r="D507" s="36" t="s">
        <v>625</v>
      </c>
      <c r="E507" s="39">
        <v>1989</v>
      </c>
      <c r="F507" s="39" t="s">
        <v>61</v>
      </c>
      <c r="G507" s="39">
        <v>2</v>
      </c>
      <c r="H507" s="39">
        <v>1</v>
      </c>
      <c r="I507" s="39">
        <v>390.65</v>
      </c>
      <c r="J507" s="39">
        <v>349.25</v>
      </c>
      <c r="K507" s="39">
        <v>0</v>
      </c>
      <c r="L507" s="39">
        <v>1</v>
      </c>
      <c r="M507" s="41">
        <f t="shared" si="191"/>
        <v>1512083.62</v>
      </c>
      <c r="N507" s="41"/>
      <c r="O507" s="41">
        <v>624991.16</v>
      </c>
      <c r="P507" s="41"/>
      <c r="Q507" s="41">
        <f t="shared" si="192"/>
        <v>41145.142500000002</v>
      </c>
      <c r="R507" s="41">
        <f>+AY507-O507-P507-Q507</f>
        <v>845947.31750000012</v>
      </c>
      <c r="S507" s="41">
        <v>0</v>
      </c>
      <c r="T507" s="38">
        <v>8878.9492219121803</v>
      </c>
      <c r="U507" s="38">
        <v>1359.2830200640001</v>
      </c>
      <c r="V507" s="39">
        <v>2027</v>
      </c>
      <c r="W507" s="43">
        <v>0</v>
      </c>
      <c r="X507" s="43">
        <f t="shared" si="193"/>
        <v>41145.142500000002</v>
      </c>
      <c r="Y507" s="43" t="e">
        <f>+(J507*11.55+K507*23.1)*12*30+[3]Лист1!$BC$10</f>
        <v>#REF!</v>
      </c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5"/>
      <c r="AR507" s="48"/>
      <c r="AS507" s="36"/>
      <c r="AT507" s="36"/>
      <c r="AU507" s="37"/>
      <c r="AV507" s="36"/>
      <c r="AW507" s="36"/>
      <c r="AX507" s="45">
        <f t="shared" si="176"/>
        <v>0</v>
      </c>
      <c r="AY507" s="46">
        <v>1512083.62</v>
      </c>
      <c r="AZ507" s="46">
        <v>1317992.1000000001</v>
      </c>
      <c r="BA507" s="46"/>
      <c r="BB507" s="46"/>
      <c r="BC507" s="46"/>
      <c r="BD507" s="46">
        <v>0</v>
      </c>
      <c r="BE507" s="46"/>
      <c r="BF507" s="41">
        <v>129150.52</v>
      </c>
      <c r="BG507" s="46">
        <v>0</v>
      </c>
      <c r="BH507" s="46">
        <v>0</v>
      </c>
      <c r="BI507" s="46">
        <v>0</v>
      </c>
      <c r="BJ507" s="46">
        <v>0</v>
      </c>
      <c r="BK507" s="46">
        <v>0</v>
      </c>
      <c r="BL507" s="46"/>
      <c r="BM507" s="46"/>
      <c r="BN507" s="46">
        <v>64941</v>
      </c>
      <c r="BP507" s="48">
        <f>+AY507-'Приложение 2'!E509</f>
        <v>0</v>
      </c>
    </row>
    <row r="508" spans="1:73" ht="12.75" customHeight="1" x14ac:dyDescent="0.2">
      <c r="A508" s="36">
        <f t="shared" si="194"/>
        <v>494</v>
      </c>
      <c r="B508" s="36">
        <f t="shared" si="195"/>
        <v>4</v>
      </c>
      <c r="C508" s="37" t="s">
        <v>348</v>
      </c>
      <c r="D508" s="36" t="s">
        <v>626</v>
      </c>
      <c r="E508" s="38" t="s">
        <v>71</v>
      </c>
      <c r="F508" s="39" t="s">
        <v>61</v>
      </c>
      <c r="G508" s="39">
        <v>2</v>
      </c>
      <c r="H508" s="39">
        <v>2</v>
      </c>
      <c r="I508" s="38">
        <v>831.7</v>
      </c>
      <c r="J508" s="38">
        <v>831.7</v>
      </c>
      <c r="K508" s="38">
        <v>0</v>
      </c>
      <c r="L508" s="40">
        <v>42</v>
      </c>
      <c r="M508" s="41">
        <f t="shared" si="191"/>
        <v>16568503.630000001</v>
      </c>
      <c r="N508" s="41"/>
      <c r="O508" s="41">
        <v>5129432.5199999996</v>
      </c>
      <c r="P508" s="41">
        <v>0</v>
      </c>
      <c r="Q508" s="41">
        <f t="shared" si="192"/>
        <v>768281.42699999991</v>
      </c>
      <c r="R508" s="41">
        <f>IF(Y508&gt;0, Y508, 0)</f>
        <v>3458208.5999999996</v>
      </c>
      <c r="S508" s="41">
        <f>IF(Y508&gt;0, AY508-O508-P508-Q508-R508, 0)</f>
        <v>7212581.0830000024</v>
      </c>
      <c r="T508" s="38">
        <v>17509.14</v>
      </c>
      <c r="U508" s="38">
        <v>19921.25</v>
      </c>
      <c r="V508" s="39">
        <v>2027</v>
      </c>
      <c r="W508" s="43">
        <v>670298.85</v>
      </c>
      <c r="X508" s="43">
        <f t="shared" si="193"/>
        <v>97982.57699999999</v>
      </c>
      <c r="Y508" s="43">
        <f t="shared" ref="Y508:Y514" si="196">+(J508*11.55+K508*23.1)*12*30</f>
        <v>3458208.5999999996</v>
      </c>
      <c r="Z508" s="33"/>
      <c r="AA508" s="53">
        <f t="shared" ref="AA508:AA571" si="197">SUM(AB508:AP508)</f>
        <v>16568503.62647086</v>
      </c>
      <c r="AB508" s="43">
        <v>2893728.81</v>
      </c>
      <c r="AC508" s="43">
        <v>1760790.05</v>
      </c>
      <c r="AD508" s="43">
        <v>829688.95</v>
      </c>
      <c r="AE508" s="43">
        <v>707080.94</v>
      </c>
      <c r="AF508" s="43">
        <v>0</v>
      </c>
      <c r="AG508" s="43">
        <v>0</v>
      </c>
      <c r="AH508" s="43">
        <v>0</v>
      </c>
      <c r="AI508" s="43">
        <v>0</v>
      </c>
      <c r="AJ508" s="43">
        <v>8371060.3600000003</v>
      </c>
      <c r="AK508" s="43">
        <v>0</v>
      </c>
      <c r="AL508" s="43">
        <v>0</v>
      </c>
      <c r="AM508" s="43">
        <v>0</v>
      </c>
      <c r="AN508" s="43">
        <v>1522020.3988000001</v>
      </c>
      <c r="AO508" s="43">
        <v>165685.03630000001</v>
      </c>
      <c r="AP508" s="43">
        <v>318449.08137085999</v>
      </c>
      <c r="AQ508" s="5">
        <f t="shared" ref="AQ508:AQ571" si="198">COUNTIF(AB508:AM508, "&gt;0")</f>
        <v>5</v>
      </c>
      <c r="AS508" s="36">
        <f>+AS505+1</f>
        <v>82</v>
      </c>
      <c r="AT508" s="36">
        <f>+AT505+1</f>
        <v>2</v>
      </c>
      <c r="AU508" s="37" t="s">
        <v>348</v>
      </c>
      <c r="AV508" s="36" t="s">
        <v>626</v>
      </c>
      <c r="AW508" s="36"/>
      <c r="AX508" s="45">
        <f t="shared" si="176"/>
        <v>0</v>
      </c>
      <c r="AY508" s="46">
        <v>16568503.630000001</v>
      </c>
      <c r="AZ508" s="46">
        <v>2893728.81</v>
      </c>
      <c r="BA508" s="46">
        <v>1760790.05</v>
      </c>
      <c r="BB508" s="46">
        <v>829688.95</v>
      </c>
      <c r="BC508" s="46">
        <v>707080.94</v>
      </c>
      <c r="BD508" s="46"/>
      <c r="BE508" s="45"/>
      <c r="BF508" s="45">
        <v>0</v>
      </c>
      <c r="BG508" s="46"/>
      <c r="BH508" s="46">
        <v>8371060.3600000003</v>
      </c>
      <c r="BI508" s="46"/>
      <c r="BJ508" s="46"/>
      <c r="BK508" s="46"/>
      <c r="BL508" s="46">
        <v>1522020.4</v>
      </c>
      <c r="BM508" s="46">
        <v>165685.04</v>
      </c>
      <c r="BN508" s="46">
        <v>318449.08</v>
      </c>
      <c r="BP508" s="48">
        <f>+AY508-'Приложение 2'!E510</f>
        <v>0</v>
      </c>
    </row>
    <row r="509" spans="1:73" ht="12.75" customHeight="1" x14ac:dyDescent="0.2">
      <c r="A509" s="36">
        <f t="shared" si="194"/>
        <v>495</v>
      </c>
      <c r="B509" s="36">
        <f t="shared" si="195"/>
        <v>5</v>
      </c>
      <c r="C509" s="37" t="s">
        <v>348</v>
      </c>
      <c r="D509" s="36" t="s">
        <v>627</v>
      </c>
      <c r="E509" s="38" t="s">
        <v>71</v>
      </c>
      <c r="F509" s="39" t="s">
        <v>61</v>
      </c>
      <c r="G509" s="39">
        <v>3</v>
      </c>
      <c r="H509" s="39">
        <v>2</v>
      </c>
      <c r="I509" s="38">
        <v>953.33</v>
      </c>
      <c r="J509" s="38">
        <v>953.33</v>
      </c>
      <c r="K509" s="38">
        <v>0</v>
      </c>
      <c r="L509" s="40">
        <v>30</v>
      </c>
      <c r="M509" s="41">
        <f t="shared" si="191"/>
        <v>18991525.239999998</v>
      </c>
      <c r="N509" s="41"/>
      <c r="O509" s="41">
        <v>5874641.4299999997</v>
      </c>
      <c r="P509" s="41">
        <v>0</v>
      </c>
      <c r="Q509" s="41">
        <f t="shared" si="192"/>
        <v>903277.47730000003</v>
      </c>
      <c r="R509" s="41">
        <f>IF(Y509&gt;0, Y509, 0)</f>
        <v>3963946.14</v>
      </c>
      <c r="S509" s="41">
        <f>IF(Y509&gt;0, AY509-O509-P509-Q509-R509, 0)</f>
        <v>8249660.1926999986</v>
      </c>
      <c r="T509" s="38">
        <v>17509.14</v>
      </c>
      <c r="U509" s="38">
        <v>19921.25</v>
      </c>
      <c r="V509" s="39">
        <v>2027</v>
      </c>
      <c r="W509" s="43">
        <v>790965.67</v>
      </c>
      <c r="X509" s="43">
        <f t="shared" si="193"/>
        <v>112311.8073</v>
      </c>
      <c r="Y509" s="43">
        <f t="shared" si="196"/>
        <v>3963946.14</v>
      </c>
      <c r="Z509" s="33"/>
      <c r="AA509" s="53">
        <f t="shared" si="197"/>
        <v>18991525.249266859</v>
      </c>
      <c r="AB509" s="43">
        <v>3316915.33</v>
      </c>
      <c r="AC509" s="43">
        <v>2018292.62</v>
      </c>
      <c r="AD509" s="43">
        <v>951024.85</v>
      </c>
      <c r="AE509" s="43">
        <v>810486.32</v>
      </c>
      <c r="AF509" s="43">
        <v>0</v>
      </c>
      <c r="AG509" s="43">
        <v>0</v>
      </c>
      <c r="AH509" s="43">
        <v>0</v>
      </c>
      <c r="AI509" s="43">
        <v>0</v>
      </c>
      <c r="AJ509" s="43">
        <v>9595266.2899999991</v>
      </c>
      <c r="AK509" s="43">
        <v>0</v>
      </c>
      <c r="AL509" s="43">
        <v>0</v>
      </c>
      <c r="AM509" s="43">
        <v>0</v>
      </c>
      <c r="AN509" s="43">
        <v>1744604.6725000001</v>
      </c>
      <c r="AO509" s="43">
        <v>189915.25260000001</v>
      </c>
      <c r="AP509" s="43">
        <v>365019.91416685999</v>
      </c>
      <c r="AQ509" s="5">
        <f t="shared" si="198"/>
        <v>5</v>
      </c>
      <c r="AS509" s="36">
        <f t="shared" ref="AS509:AS540" si="199">+AS508+1</f>
        <v>83</v>
      </c>
      <c r="AT509" s="36">
        <f t="shared" ref="AT509:AT540" si="200">+AT508+1</f>
        <v>3</v>
      </c>
      <c r="AU509" s="37" t="s">
        <v>348</v>
      </c>
      <c r="AV509" s="36" t="s">
        <v>627</v>
      </c>
      <c r="AW509" s="36"/>
      <c r="AX509" s="45">
        <f t="shared" si="176"/>
        <v>0</v>
      </c>
      <c r="AY509" s="46">
        <v>18991525.239999998</v>
      </c>
      <c r="AZ509" s="46">
        <v>3316915.33</v>
      </c>
      <c r="BA509" s="46">
        <v>2018292.62</v>
      </c>
      <c r="BB509" s="46">
        <v>951024.85</v>
      </c>
      <c r="BC509" s="46">
        <v>810486.32</v>
      </c>
      <c r="BD509" s="46"/>
      <c r="BE509" s="45"/>
      <c r="BF509" s="45">
        <v>0</v>
      </c>
      <c r="BG509" s="46"/>
      <c r="BH509" s="46">
        <v>9595266.2899999991</v>
      </c>
      <c r="BI509" s="46"/>
      <c r="BJ509" s="46"/>
      <c r="BK509" s="46"/>
      <c r="BL509" s="46">
        <v>1744604.67</v>
      </c>
      <c r="BM509" s="46">
        <v>189915.25</v>
      </c>
      <c r="BN509" s="46">
        <v>365019.91</v>
      </c>
      <c r="BP509" s="48">
        <f>+AY509-'Приложение 2'!E511</f>
        <v>0</v>
      </c>
    </row>
    <row r="510" spans="1:73" ht="12.75" customHeight="1" x14ac:dyDescent="0.2">
      <c r="A510" s="36">
        <f t="shared" si="194"/>
        <v>496</v>
      </c>
      <c r="B510" s="36">
        <f t="shared" si="195"/>
        <v>6</v>
      </c>
      <c r="C510" s="37" t="s">
        <v>348</v>
      </c>
      <c r="D510" s="36" t="s">
        <v>628</v>
      </c>
      <c r="E510" s="38" t="s">
        <v>75</v>
      </c>
      <c r="F510" s="39" t="s">
        <v>61</v>
      </c>
      <c r="G510" s="39">
        <v>5</v>
      </c>
      <c r="H510" s="39">
        <v>2</v>
      </c>
      <c r="I510" s="38">
        <v>2333.5700000000002</v>
      </c>
      <c r="J510" s="38">
        <v>1625.84</v>
      </c>
      <c r="K510" s="38">
        <v>707.73</v>
      </c>
      <c r="L510" s="40">
        <v>58</v>
      </c>
      <c r="M510" s="41">
        <f t="shared" si="191"/>
        <v>28866820.960000001</v>
      </c>
      <c r="N510" s="41"/>
      <c r="O510" s="41">
        <v>1467392.81</v>
      </c>
      <c r="P510" s="41">
        <v>0</v>
      </c>
      <c r="Q510" s="41">
        <f t="shared" si="192"/>
        <v>1636879.943</v>
      </c>
      <c r="R510" s="41">
        <v>2529145.08</v>
      </c>
      <c r="S510" s="41">
        <v>23233403.127</v>
      </c>
      <c r="T510" s="38">
        <v>10857.91</v>
      </c>
      <c r="U510" s="38">
        <v>12370.24</v>
      </c>
      <c r="V510" s="39">
        <v>2027</v>
      </c>
      <c r="W510" s="43">
        <v>1278584.3899999999</v>
      </c>
      <c r="X510" s="43">
        <f t="shared" si="193"/>
        <v>358295.55299999996</v>
      </c>
      <c r="Y510" s="43">
        <f t="shared" si="196"/>
        <v>12645725.4</v>
      </c>
      <c r="Z510" s="33"/>
      <c r="AA510" s="43">
        <f t="shared" si="197"/>
        <v>28866820.954724718</v>
      </c>
      <c r="AB510" s="43">
        <v>6368975.4699999997</v>
      </c>
      <c r="AC510" s="43">
        <v>2575660.58</v>
      </c>
      <c r="AD510" s="43">
        <v>2756120.23</v>
      </c>
      <c r="AE510" s="43">
        <v>2076063.19</v>
      </c>
      <c r="AF510" s="43">
        <v>0</v>
      </c>
      <c r="AG510" s="43">
        <v>0</v>
      </c>
      <c r="AH510" s="43">
        <v>0</v>
      </c>
      <c r="AI510" s="43">
        <v>0</v>
      </c>
      <c r="AJ510" s="43">
        <v>11560864.43</v>
      </c>
      <c r="AK510" s="43">
        <v>0</v>
      </c>
      <c r="AL510" s="43">
        <v>0</v>
      </c>
      <c r="AM510" s="43">
        <v>0</v>
      </c>
      <c r="AN510" s="43">
        <v>2686385.0156</v>
      </c>
      <c r="AO510" s="43">
        <v>288668.2096</v>
      </c>
      <c r="AP510" s="43">
        <v>554083.82952471997</v>
      </c>
      <c r="AQ510" s="5">
        <f t="shared" si="198"/>
        <v>5</v>
      </c>
      <c r="AS510" s="36">
        <f t="shared" si="199"/>
        <v>84</v>
      </c>
      <c r="AT510" s="36">
        <f t="shared" si="200"/>
        <v>4</v>
      </c>
      <c r="AU510" s="37" t="s">
        <v>348</v>
      </c>
      <c r="AV510" s="36" t="s">
        <v>628</v>
      </c>
      <c r="AW510" s="36"/>
      <c r="AX510" s="45">
        <f t="shared" si="176"/>
        <v>0</v>
      </c>
      <c r="AY510" s="46">
        <v>28866820.960000001</v>
      </c>
      <c r="AZ510" s="46">
        <v>6368975.4699999997</v>
      </c>
      <c r="BA510" s="46">
        <v>2575660.58</v>
      </c>
      <c r="BB510" s="46">
        <v>2756120.23</v>
      </c>
      <c r="BC510" s="46">
        <v>2076063.19</v>
      </c>
      <c r="BD510" s="46"/>
      <c r="BE510" s="45"/>
      <c r="BF510" s="45">
        <v>0</v>
      </c>
      <c r="BG510" s="46"/>
      <c r="BH510" s="46">
        <v>11560864.43</v>
      </c>
      <c r="BI510" s="46"/>
      <c r="BJ510" s="46"/>
      <c r="BK510" s="46"/>
      <c r="BL510" s="46">
        <v>2686385.02</v>
      </c>
      <c r="BM510" s="46">
        <v>288668.21000000002</v>
      </c>
      <c r="BN510" s="46">
        <v>554083.82999999996</v>
      </c>
      <c r="BP510" s="48">
        <f>+AY510-'Приложение 2'!E512</f>
        <v>0</v>
      </c>
      <c r="BR510" s="74"/>
      <c r="BT510" s="75"/>
      <c r="BU510" s="75"/>
    </row>
    <row r="511" spans="1:73" ht="12.75" customHeight="1" x14ac:dyDescent="0.2">
      <c r="A511" s="36">
        <f t="shared" si="194"/>
        <v>497</v>
      </c>
      <c r="B511" s="36">
        <f t="shared" si="195"/>
        <v>7</v>
      </c>
      <c r="C511" s="37" t="s">
        <v>348</v>
      </c>
      <c r="D511" s="36" t="s">
        <v>629</v>
      </c>
      <c r="E511" s="38" t="s">
        <v>71</v>
      </c>
      <c r="F511" s="39" t="s">
        <v>61</v>
      </c>
      <c r="G511" s="39">
        <v>5</v>
      </c>
      <c r="H511" s="39">
        <v>2</v>
      </c>
      <c r="I511" s="38">
        <v>2220.83</v>
      </c>
      <c r="J511" s="38">
        <v>1625.4</v>
      </c>
      <c r="K511" s="38">
        <v>595.42999999999995</v>
      </c>
      <c r="L511" s="40">
        <v>64</v>
      </c>
      <c r="M511" s="41">
        <f t="shared" si="191"/>
        <v>27472200.09</v>
      </c>
      <c r="N511" s="41"/>
      <c r="O511" s="41">
        <v>5897676.3499999996</v>
      </c>
      <c r="P511" s="41">
        <v>0</v>
      </c>
      <c r="Q511" s="41">
        <f t="shared" si="192"/>
        <v>1670125.4006000001</v>
      </c>
      <c r="R511" s="41">
        <v>3513002.7239999999</v>
      </c>
      <c r="S511" s="41">
        <v>16391395.6154</v>
      </c>
      <c r="T511" s="38">
        <v>10857.91</v>
      </c>
      <c r="U511" s="38">
        <v>12370.24</v>
      </c>
      <c r="V511" s="39">
        <v>2027</v>
      </c>
      <c r="W511" s="43">
        <v>1338341.81</v>
      </c>
      <c r="X511" s="43">
        <f t="shared" si="193"/>
        <v>331783.5906</v>
      </c>
      <c r="Y511" s="43">
        <f t="shared" si="196"/>
        <v>11710009.08</v>
      </c>
      <c r="Z511" s="33"/>
      <c r="AA511" s="53">
        <f t="shared" si="197"/>
        <v>27472200.087491162</v>
      </c>
      <c r="AB511" s="43">
        <v>6061275.9699999997</v>
      </c>
      <c r="AC511" s="43">
        <v>2451224.64</v>
      </c>
      <c r="AD511" s="43">
        <v>2622965.89</v>
      </c>
      <c r="AE511" s="43">
        <v>1975763.92</v>
      </c>
      <c r="AF511" s="43">
        <v>0</v>
      </c>
      <c r="AG511" s="43">
        <v>0</v>
      </c>
      <c r="AH511" s="43">
        <v>0</v>
      </c>
      <c r="AI511" s="43">
        <v>0</v>
      </c>
      <c r="AJ511" s="43">
        <v>11002333.140000001</v>
      </c>
      <c r="AK511" s="43">
        <v>0</v>
      </c>
      <c r="AL511" s="43">
        <v>0</v>
      </c>
      <c r="AM511" s="43">
        <v>0</v>
      </c>
      <c r="AN511" s="43">
        <v>2556599.7297</v>
      </c>
      <c r="AO511" s="43">
        <v>274722.00089999998</v>
      </c>
      <c r="AP511" s="43">
        <v>527314.79689115996</v>
      </c>
      <c r="AQ511" s="5">
        <f t="shared" si="198"/>
        <v>5</v>
      </c>
      <c r="AS511" s="36">
        <f t="shared" si="199"/>
        <v>85</v>
      </c>
      <c r="AT511" s="36">
        <f t="shared" si="200"/>
        <v>5</v>
      </c>
      <c r="AU511" s="37" t="s">
        <v>348</v>
      </c>
      <c r="AV511" s="36" t="s">
        <v>629</v>
      </c>
      <c r="AW511" s="36"/>
      <c r="AX511" s="45">
        <f t="shared" si="176"/>
        <v>0</v>
      </c>
      <c r="AY511" s="46">
        <v>27472200.09</v>
      </c>
      <c r="AZ511" s="46">
        <v>6061275.9699999997</v>
      </c>
      <c r="BA511" s="46">
        <v>2451224.64</v>
      </c>
      <c r="BB511" s="46">
        <v>2622965.89</v>
      </c>
      <c r="BC511" s="46">
        <v>1975763.92</v>
      </c>
      <c r="BD511" s="46"/>
      <c r="BE511" s="45"/>
      <c r="BF511" s="45">
        <v>0</v>
      </c>
      <c r="BG511" s="46"/>
      <c r="BH511" s="46">
        <v>11002333.140000001</v>
      </c>
      <c r="BI511" s="46"/>
      <c r="BJ511" s="46"/>
      <c r="BK511" s="46"/>
      <c r="BL511" s="46">
        <v>2556599.73</v>
      </c>
      <c r="BM511" s="46">
        <v>274722</v>
      </c>
      <c r="BN511" s="46">
        <v>527314.80000000005</v>
      </c>
      <c r="BP511" s="48">
        <f>+AY511-'Приложение 2'!E513</f>
        <v>0</v>
      </c>
      <c r="BR511" s="74"/>
      <c r="BT511" s="75"/>
      <c r="BU511" s="75"/>
    </row>
    <row r="512" spans="1:73" ht="12.75" customHeight="1" x14ac:dyDescent="0.2">
      <c r="A512" s="36">
        <f t="shared" si="194"/>
        <v>498</v>
      </c>
      <c r="B512" s="36">
        <f t="shared" si="195"/>
        <v>8</v>
      </c>
      <c r="C512" s="37" t="s">
        <v>348</v>
      </c>
      <c r="D512" s="36" t="s">
        <v>630</v>
      </c>
      <c r="E512" s="38" t="s">
        <v>67</v>
      </c>
      <c r="F512" s="39" t="s">
        <v>61</v>
      </c>
      <c r="G512" s="39">
        <v>5</v>
      </c>
      <c r="H512" s="39">
        <v>2</v>
      </c>
      <c r="I512" s="38">
        <v>1616.08</v>
      </c>
      <c r="J512" s="38">
        <v>1616.08</v>
      </c>
      <c r="K512" s="38">
        <v>0</v>
      </c>
      <c r="L512" s="40">
        <v>82</v>
      </c>
      <c r="M512" s="41">
        <f t="shared" si="191"/>
        <v>30958436.520000003</v>
      </c>
      <c r="N512" s="41"/>
      <c r="O512" s="41">
        <v>4819701.9800000004</v>
      </c>
      <c r="P512" s="41">
        <v>0</v>
      </c>
      <c r="Q512" s="41">
        <f t="shared" si="192"/>
        <v>1490621.6148000001</v>
      </c>
      <c r="R512" s="41">
        <f t="shared" ref="R512:R519" si="201">IF(Y512&gt;0, Y512, 0)</f>
        <v>6719660.6400000006</v>
      </c>
      <c r="S512" s="41">
        <f t="shared" ref="S512:S519" si="202">IF(Y512&gt;0, AY512-O512-P512-Q512-R512, 0)</f>
        <v>17928452.2852</v>
      </c>
      <c r="T512" s="38">
        <v>16768.43</v>
      </c>
      <c r="U512" s="38">
        <v>19156.5</v>
      </c>
      <c r="V512" s="39">
        <v>2027</v>
      </c>
      <c r="W512" s="43">
        <v>1300231.23</v>
      </c>
      <c r="X512" s="43">
        <f t="shared" si="193"/>
        <v>190390.38480000003</v>
      </c>
      <c r="Y512" s="43">
        <f t="shared" si="196"/>
        <v>6719660.6400000006</v>
      </c>
      <c r="Z512" s="33"/>
      <c r="AA512" s="53">
        <f t="shared" si="197"/>
        <v>30958436.510883983</v>
      </c>
      <c r="AB512" s="43">
        <v>4410741.42</v>
      </c>
      <c r="AC512" s="43">
        <v>1783736.31</v>
      </c>
      <c r="AD512" s="43">
        <v>1908711.03</v>
      </c>
      <c r="AE512" s="43">
        <v>1437747.4</v>
      </c>
      <c r="AF512" s="43">
        <v>0</v>
      </c>
      <c r="AG512" s="43">
        <v>0</v>
      </c>
      <c r="AH512" s="43">
        <v>0</v>
      </c>
      <c r="AI512" s="43">
        <v>0</v>
      </c>
      <c r="AJ512" s="43">
        <v>8006308.7000000002</v>
      </c>
      <c r="AK512" s="43">
        <v>0</v>
      </c>
      <c r="AL512" s="43">
        <v>5068182.55</v>
      </c>
      <c r="AM512" s="43">
        <v>4483691.08</v>
      </c>
      <c r="AN512" s="43">
        <v>2957130.8191</v>
      </c>
      <c r="AO512" s="43">
        <v>309584.3652</v>
      </c>
      <c r="AP512" s="43">
        <v>592602.83658398001</v>
      </c>
      <c r="AQ512" s="5">
        <f t="shared" si="198"/>
        <v>7</v>
      </c>
      <c r="AS512" s="36">
        <f t="shared" si="199"/>
        <v>86</v>
      </c>
      <c r="AT512" s="36">
        <f t="shared" si="200"/>
        <v>6</v>
      </c>
      <c r="AU512" s="37" t="s">
        <v>348</v>
      </c>
      <c r="AV512" s="36" t="s">
        <v>630</v>
      </c>
      <c r="AW512" s="36"/>
      <c r="AX512" s="45">
        <f t="shared" si="176"/>
        <v>0</v>
      </c>
      <c r="AY512" s="46">
        <v>30958436.52</v>
      </c>
      <c r="AZ512" s="46">
        <v>4410741.42</v>
      </c>
      <c r="BA512" s="46">
        <v>1783736.31</v>
      </c>
      <c r="BB512" s="46">
        <v>1908711.03</v>
      </c>
      <c r="BC512" s="46">
        <v>1437747.4</v>
      </c>
      <c r="BD512" s="46"/>
      <c r="BE512" s="45"/>
      <c r="BF512" s="45">
        <v>0</v>
      </c>
      <c r="BG512" s="46"/>
      <c r="BH512" s="46">
        <v>8006308.7000000002</v>
      </c>
      <c r="BI512" s="46"/>
      <c r="BJ512" s="46">
        <v>5068182.55</v>
      </c>
      <c r="BK512" s="46">
        <v>4483691.08</v>
      </c>
      <c r="BL512" s="46">
        <v>2957130.82</v>
      </c>
      <c r="BM512" s="46">
        <v>309584.37</v>
      </c>
      <c r="BN512" s="46">
        <v>592602.84</v>
      </c>
      <c r="BP512" s="48">
        <f>+AY512-'Приложение 2'!E514</f>
        <v>0</v>
      </c>
    </row>
    <row r="513" spans="1:68" ht="12.75" customHeight="1" x14ac:dyDescent="0.2">
      <c r="A513" s="36">
        <f t="shared" si="194"/>
        <v>499</v>
      </c>
      <c r="B513" s="36">
        <f t="shared" si="195"/>
        <v>9</v>
      </c>
      <c r="C513" s="37" t="s">
        <v>348</v>
      </c>
      <c r="D513" s="36" t="s">
        <v>631</v>
      </c>
      <c r="E513" s="38" t="s">
        <v>71</v>
      </c>
      <c r="F513" s="39" t="s">
        <v>61</v>
      </c>
      <c r="G513" s="39">
        <v>5</v>
      </c>
      <c r="H513" s="39">
        <v>2</v>
      </c>
      <c r="I513" s="38">
        <v>1617.48</v>
      </c>
      <c r="J513" s="38">
        <v>1617.48</v>
      </c>
      <c r="K513" s="38">
        <v>0</v>
      </c>
      <c r="L513" s="40">
        <v>65</v>
      </c>
      <c r="M513" s="41">
        <f t="shared" si="191"/>
        <v>20008615.789999999</v>
      </c>
      <c r="N513" s="41"/>
      <c r="O513" s="41">
        <v>4931599.7699999996</v>
      </c>
      <c r="P513" s="41">
        <v>0</v>
      </c>
      <c r="Q513" s="41">
        <f t="shared" si="192"/>
        <v>1545706.8488</v>
      </c>
      <c r="R513" s="41">
        <f t="shared" si="201"/>
        <v>6725481.8399999999</v>
      </c>
      <c r="S513" s="41">
        <f t="shared" si="202"/>
        <v>6805827.3311999999</v>
      </c>
      <c r="T513" s="38">
        <v>10857.91</v>
      </c>
      <c r="U513" s="38">
        <v>12370.24</v>
      </c>
      <c r="V513" s="39">
        <v>2027</v>
      </c>
      <c r="W513" s="43">
        <v>1355151.53</v>
      </c>
      <c r="X513" s="43">
        <f t="shared" si="193"/>
        <v>190555.31880000001</v>
      </c>
      <c r="Y513" s="43">
        <f t="shared" si="196"/>
        <v>6725481.8399999999</v>
      </c>
      <c r="Z513" s="33"/>
      <c r="AA513" s="53">
        <f t="shared" si="197"/>
        <v>20008615.790414937</v>
      </c>
      <c r="AB513" s="43">
        <v>4414562.42</v>
      </c>
      <c r="AC513" s="43">
        <v>1785281.55</v>
      </c>
      <c r="AD513" s="43">
        <v>1910364.53</v>
      </c>
      <c r="AE513" s="43">
        <v>1438992.91</v>
      </c>
      <c r="AF513" s="43">
        <v>0</v>
      </c>
      <c r="AG513" s="43">
        <v>0</v>
      </c>
      <c r="AH513" s="43">
        <v>0</v>
      </c>
      <c r="AI513" s="43">
        <v>0</v>
      </c>
      <c r="AJ513" s="43">
        <v>8013244.5199999996</v>
      </c>
      <c r="AK513" s="43">
        <v>0</v>
      </c>
      <c r="AL513" s="43">
        <v>0</v>
      </c>
      <c r="AM513" s="43">
        <v>0</v>
      </c>
      <c r="AN513" s="43">
        <v>1862028.58</v>
      </c>
      <c r="AO513" s="43">
        <v>200086.15789999999</v>
      </c>
      <c r="AP513" s="43">
        <v>384055.12251493998</v>
      </c>
      <c r="AQ513" s="5">
        <f t="shared" si="198"/>
        <v>5</v>
      </c>
      <c r="AS513" s="36">
        <f t="shared" si="199"/>
        <v>87</v>
      </c>
      <c r="AT513" s="36">
        <f t="shared" si="200"/>
        <v>7</v>
      </c>
      <c r="AU513" s="37" t="s">
        <v>348</v>
      </c>
      <c r="AV513" s="36" t="s">
        <v>631</v>
      </c>
      <c r="AW513" s="36"/>
      <c r="AX513" s="45">
        <f t="shared" si="176"/>
        <v>0</v>
      </c>
      <c r="AY513" s="46">
        <v>20008615.789999999</v>
      </c>
      <c r="AZ513" s="46">
        <v>4414562.42</v>
      </c>
      <c r="BA513" s="46">
        <v>1785281.55</v>
      </c>
      <c r="BB513" s="46">
        <v>1910364.53</v>
      </c>
      <c r="BC513" s="46">
        <v>1438992.91</v>
      </c>
      <c r="BD513" s="46"/>
      <c r="BE513" s="45"/>
      <c r="BF513" s="45">
        <v>0</v>
      </c>
      <c r="BG513" s="46"/>
      <c r="BH513" s="46">
        <v>8013244.5199999996</v>
      </c>
      <c r="BI513" s="46"/>
      <c r="BJ513" s="46"/>
      <c r="BK513" s="46"/>
      <c r="BL513" s="46">
        <v>1862028.58</v>
      </c>
      <c r="BM513" s="46">
        <v>200086.16</v>
      </c>
      <c r="BN513" s="46">
        <v>384055.12</v>
      </c>
      <c r="BP513" s="48">
        <f>+AY513-'Приложение 2'!E515</f>
        <v>0</v>
      </c>
    </row>
    <row r="514" spans="1:68" ht="12.75" customHeight="1" x14ac:dyDescent="0.2">
      <c r="A514" s="36">
        <f t="shared" si="194"/>
        <v>500</v>
      </c>
      <c r="B514" s="36">
        <f t="shared" si="195"/>
        <v>10</v>
      </c>
      <c r="C514" s="37" t="s">
        <v>348</v>
      </c>
      <c r="D514" s="36" t="s">
        <v>632</v>
      </c>
      <c r="E514" s="38" t="s">
        <v>67</v>
      </c>
      <c r="F514" s="39" t="s">
        <v>61</v>
      </c>
      <c r="G514" s="39">
        <v>5</v>
      </c>
      <c r="H514" s="39">
        <v>2</v>
      </c>
      <c r="I514" s="38">
        <v>1614.69</v>
      </c>
      <c r="J514" s="38">
        <v>1614.69</v>
      </c>
      <c r="K514" s="38">
        <v>0</v>
      </c>
      <c r="L514" s="40">
        <v>43</v>
      </c>
      <c r="M514" s="41">
        <f t="shared" si="191"/>
        <v>19974102.82</v>
      </c>
      <c r="N514" s="41"/>
      <c r="O514" s="41">
        <v>4918615.1100000003</v>
      </c>
      <c r="P514" s="41">
        <v>0</v>
      </c>
      <c r="Q514" s="41">
        <f t="shared" si="192"/>
        <v>1547957.7389</v>
      </c>
      <c r="R514" s="41">
        <f t="shared" si="201"/>
        <v>6713881.0199999996</v>
      </c>
      <c r="S514" s="41">
        <f t="shared" si="202"/>
        <v>6793648.9511000011</v>
      </c>
      <c r="T514" s="38">
        <v>10857.91</v>
      </c>
      <c r="U514" s="38">
        <v>12370.24</v>
      </c>
      <c r="V514" s="39">
        <v>2027</v>
      </c>
      <c r="W514" s="43">
        <v>1357731.11</v>
      </c>
      <c r="X514" s="43">
        <f t="shared" si="193"/>
        <v>190226.62889999998</v>
      </c>
      <c r="Y514" s="43">
        <f t="shared" si="196"/>
        <v>6713881.0199999996</v>
      </c>
      <c r="Z514" s="33"/>
      <c r="AA514" s="53">
        <f t="shared" si="197"/>
        <v>19974102.818748996</v>
      </c>
      <c r="AB514" s="43">
        <v>4406947.72</v>
      </c>
      <c r="AC514" s="43">
        <v>1782202.11</v>
      </c>
      <c r="AD514" s="43">
        <v>1907069.33</v>
      </c>
      <c r="AE514" s="43">
        <v>1436510.79</v>
      </c>
      <c r="AF514" s="43">
        <v>0</v>
      </c>
      <c r="AG514" s="43">
        <v>0</v>
      </c>
      <c r="AH514" s="43">
        <v>0</v>
      </c>
      <c r="AI514" s="43">
        <v>0</v>
      </c>
      <c r="AJ514" s="43">
        <v>7999422.4199999999</v>
      </c>
      <c r="AK514" s="43">
        <v>0</v>
      </c>
      <c r="AL514" s="43">
        <v>0</v>
      </c>
      <c r="AM514" s="43">
        <v>0</v>
      </c>
      <c r="AN514" s="43">
        <v>1858816.7568000001</v>
      </c>
      <c r="AO514" s="43">
        <v>199741.0282</v>
      </c>
      <c r="AP514" s="43">
        <v>383392.663749</v>
      </c>
      <c r="AQ514" s="5">
        <f t="shared" si="198"/>
        <v>5</v>
      </c>
      <c r="AS514" s="36">
        <f t="shared" si="199"/>
        <v>88</v>
      </c>
      <c r="AT514" s="36">
        <f t="shared" si="200"/>
        <v>8</v>
      </c>
      <c r="AU514" s="37" t="s">
        <v>348</v>
      </c>
      <c r="AV514" s="36" t="s">
        <v>632</v>
      </c>
      <c r="AW514" s="36"/>
      <c r="AX514" s="45">
        <f t="shared" si="176"/>
        <v>0</v>
      </c>
      <c r="AY514" s="46">
        <v>19974102.82</v>
      </c>
      <c r="AZ514" s="46">
        <v>4406947.72</v>
      </c>
      <c r="BA514" s="46">
        <v>1782202.11</v>
      </c>
      <c r="BB514" s="46">
        <v>1907069.33</v>
      </c>
      <c r="BC514" s="46">
        <v>1436510.79</v>
      </c>
      <c r="BD514" s="46"/>
      <c r="BE514" s="45"/>
      <c r="BF514" s="45">
        <v>0</v>
      </c>
      <c r="BG514" s="46"/>
      <c r="BH514" s="46">
        <v>7999422.4199999999</v>
      </c>
      <c r="BI514" s="46"/>
      <c r="BJ514" s="46"/>
      <c r="BK514" s="46"/>
      <c r="BL514" s="46">
        <v>1858816.76</v>
      </c>
      <c r="BM514" s="46">
        <v>199741.03</v>
      </c>
      <c r="BN514" s="46">
        <v>383392.66</v>
      </c>
      <c r="BP514" s="48">
        <f>+AY514-'Приложение 2'!E516</f>
        <v>0</v>
      </c>
    </row>
    <row r="515" spans="1:68" ht="12.75" customHeight="1" x14ac:dyDescent="0.2">
      <c r="A515" s="36">
        <f t="shared" si="194"/>
        <v>501</v>
      </c>
      <c r="B515" s="36">
        <f t="shared" si="195"/>
        <v>11</v>
      </c>
      <c r="C515" s="37" t="s">
        <v>379</v>
      </c>
      <c r="D515" s="36" t="s">
        <v>633</v>
      </c>
      <c r="E515" s="38" t="s">
        <v>108</v>
      </c>
      <c r="F515" s="39" t="s">
        <v>381</v>
      </c>
      <c r="G515" s="39">
        <v>2</v>
      </c>
      <c r="H515" s="39">
        <v>2</v>
      </c>
      <c r="I515" s="38">
        <v>260.89999999999998</v>
      </c>
      <c r="J515" s="38">
        <v>260.89999999999998</v>
      </c>
      <c r="K515" s="38">
        <v>0</v>
      </c>
      <c r="L515" s="40">
        <v>9</v>
      </c>
      <c r="M515" s="41">
        <f t="shared" si="191"/>
        <v>2170854.9699999997</v>
      </c>
      <c r="N515" s="41"/>
      <c r="O515" s="41">
        <v>757494.83</v>
      </c>
      <c r="P515" s="41">
        <v>0</v>
      </c>
      <c r="Q515" s="41">
        <f t="shared" si="192"/>
        <v>108715.0478</v>
      </c>
      <c r="R515" s="41">
        <f t="shared" si="201"/>
        <v>257038.68000000002</v>
      </c>
      <c r="S515" s="41">
        <f t="shared" si="202"/>
        <v>1047606.4122</v>
      </c>
      <c r="T515" s="38">
        <v>7258.16</v>
      </c>
      <c r="U515" s="38">
        <v>8320.64</v>
      </c>
      <c r="V515" s="39">
        <v>2027</v>
      </c>
      <c r="W515" s="43">
        <v>86866.76</v>
      </c>
      <c r="X515" s="43">
        <f>+(J515*8.21+K515*22.53)*12*0.85</f>
        <v>21848.287800000002</v>
      </c>
      <c r="Y515" s="43">
        <f>+(J515*8.21+K515*22.53)*12*10</f>
        <v>257038.68000000002</v>
      </c>
      <c r="Z515" s="33"/>
      <c r="AA515" s="53">
        <f t="shared" si="197"/>
        <v>2170854.97004078</v>
      </c>
      <c r="AB515" s="43">
        <v>930814.34</v>
      </c>
      <c r="AC515" s="43">
        <v>332899.28000000003</v>
      </c>
      <c r="AD515" s="43">
        <v>127763.4</v>
      </c>
      <c r="AE515" s="43">
        <v>502177.44</v>
      </c>
      <c r="AF515" s="43">
        <v>0</v>
      </c>
      <c r="AG515" s="43">
        <v>0</v>
      </c>
      <c r="AH515" s="43">
        <v>0</v>
      </c>
      <c r="AI515" s="43">
        <v>0</v>
      </c>
      <c r="AJ515" s="43">
        <v>0</v>
      </c>
      <c r="AK515" s="43">
        <v>0</v>
      </c>
      <c r="AL515" s="43">
        <v>0</v>
      </c>
      <c r="AM515" s="43">
        <v>0</v>
      </c>
      <c r="AN515" s="43">
        <v>214081.57260000001</v>
      </c>
      <c r="AO515" s="43">
        <v>21708.5497</v>
      </c>
      <c r="AP515" s="43">
        <v>41410.387740780003</v>
      </c>
      <c r="AQ515" s="5">
        <f t="shared" si="198"/>
        <v>4</v>
      </c>
      <c r="AS515" s="36">
        <f t="shared" si="199"/>
        <v>89</v>
      </c>
      <c r="AT515" s="36">
        <f t="shared" si="200"/>
        <v>9</v>
      </c>
      <c r="AU515" s="37" t="s">
        <v>379</v>
      </c>
      <c r="AV515" s="36" t="s">
        <v>633</v>
      </c>
      <c r="AW515" s="36"/>
      <c r="AX515" s="45">
        <f t="shared" si="176"/>
        <v>0</v>
      </c>
      <c r="AY515" s="46">
        <v>2170854.9700000002</v>
      </c>
      <c r="AZ515" s="46">
        <v>930814.34</v>
      </c>
      <c r="BA515" s="46">
        <v>332899.28000000003</v>
      </c>
      <c r="BB515" s="46">
        <v>127763.4</v>
      </c>
      <c r="BC515" s="46">
        <v>502177.44</v>
      </c>
      <c r="BD515" s="46"/>
      <c r="BE515" s="45"/>
      <c r="BF515" s="45">
        <v>0</v>
      </c>
      <c r="BG515" s="46"/>
      <c r="BH515" s="46"/>
      <c r="BI515" s="46"/>
      <c r="BJ515" s="46"/>
      <c r="BK515" s="46"/>
      <c r="BL515" s="46">
        <v>214081.57</v>
      </c>
      <c r="BM515" s="46">
        <v>21708.55</v>
      </c>
      <c r="BN515" s="46">
        <v>41410.39</v>
      </c>
      <c r="BP515" s="48">
        <f>+AY515-'Приложение 2'!E517</f>
        <v>0</v>
      </c>
    </row>
    <row r="516" spans="1:68" ht="12.75" customHeight="1" x14ac:dyDescent="0.2">
      <c r="A516" s="36">
        <f t="shared" si="194"/>
        <v>502</v>
      </c>
      <c r="B516" s="36">
        <f t="shared" si="195"/>
        <v>12</v>
      </c>
      <c r="C516" s="37" t="s">
        <v>379</v>
      </c>
      <c r="D516" s="36" t="s">
        <v>634</v>
      </c>
      <c r="E516" s="38" t="s">
        <v>77</v>
      </c>
      <c r="F516" s="39" t="s">
        <v>381</v>
      </c>
      <c r="G516" s="39">
        <v>2</v>
      </c>
      <c r="H516" s="39">
        <v>1</v>
      </c>
      <c r="I516" s="38">
        <v>289.49</v>
      </c>
      <c r="J516" s="38">
        <v>289.49</v>
      </c>
      <c r="K516" s="38">
        <v>0</v>
      </c>
      <c r="L516" s="40">
        <v>18</v>
      </c>
      <c r="M516" s="41">
        <f t="shared" si="191"/>
        <v>6156974.6600000001</v>
      </c>
      <c r="N516" s="41"/>
      <c r="O516" s="41">
        <v>2401483.29</v>
      </c>
      <c r="P516" s="41">
        <v>0</v>
      </c>
      <c r="Q516" s="41">
        <f t="shared" si="192"/>
        <v>70455.671579999995</v>
      </c>
      <c r="R516" s="41">
        <f t="shared" si="201"/>
        <v>285205.54800000007</v>
      </c>
      <c r="S516" s="41">
        <f t="shared" si="202"/>
        <v>3399830.1504200003</v>
      </c>
      <c r="T516" s="38">
        <v>18583.48</v>
      </c>
      <c r="U516" s="38">
        <v>21268.35</v>
      </c>
      <c r="V516" s="39">
        <v>2027</v>
      </c>
      <c r="W516" s="43">
        <v>46213.2</v>
      </c>
      <c r="X516" s="43">
        <f>+(J516*8.21+K516*22.53)*12*0.85</f>
        <v>24242.471580000005</v>
      </c>
      <c r="Y516" s="43">
        <f>+(J516*8.21+K516*22.53)*12*10</f>
        <v>285205.54800000007</v>
      </c>
      <c r="Z516" s="33"/>
      <c r="AA516" s="53">
        <f t="shared" si="197"/>
        <v>6156974.6474066405</v>
      </c>
      <c r="AB516" s="43">
        <v>1032815.04</v>
      </c>
      <c r="AC516" s="43">
        <v>369379.12</v>
      </c>
      <c r="AD516" s="43">
        <v>141764.01</v>
      </c>
      <c r="AE516" s="43">
        <v>557207.15</v>
      </c>
      <c r="AF516" s="43">
        <v>0</v>
      </c>
      <c r="AG516" s="43">
        <v>0</v>
      </c>
      <c r="AH516" s="43">
        <v>0</v>
      </c>
      <c r="AI516" s="43">
        <v>0</v>
      </c>
      <c r="AJ516" s="43">
        <v>1262535.23</v>
      </c>
      <c r="AK516" s="43">
        <v>0</v>
      </c>
      <c r="AL516" s="43">
        <v>0</v>
      </c>
      <c r="AM516" s="43">
        <v>2016031.09</v>
      </c>
      <c r="AN516" s="43">
        <v>598029.42599999998</v>
      </c>
      <c r="AO516" s="43">
        <v>61569.746400000004</v>
      </c>
      <c r="AP516" s="43">
        <v>117643.83500664</v>
      </c>
      <c r="AQ516" s="5">
        <f t="shared" si="198"/>
        <v>6</v>
      </c>
      <c r="AS516" s="36">
        <f t="shared" si="199"/>
        <v>90</v>
      </c>
      <c r="AT516" s="36">
        <f t="shared" si="200"/>
        <v>10</v>
      </c>
      <c r="AU516" s="37" t="s">
        <v>379</v>
      </c>
      <c r="AV516" s="36" t="s">
        <v>634</v>
      </c>
      <c r="AW516" s="36"/>
      <c r="AX516" s="45">
        <f t="shared" si="176"/>
        <v>0</v>
      </c>
      <c r="AY516" s="46">
        <v>6156974.6600000001</v>
      </c>
      <c r="AZ516" s="46">
        <v>1032815.04</v>
      </c>
      <c r="BA516" s="46">
        <v>369379.12</v>
      </c>
      <c r="BB516" s="46">
        <v>141764.01</v>
      </c>
      <c r="BC516" s="46">
        <v>557207.15</v>
      </c>
      <c r="BD516" s="46"/>
      <c r="BE516" s="45"/>
      <c r="BF516" s="45">
        <v>0</v>
      </c>
      <c r="BG516" s="46"/>
      <c r="BH516" s="46">
        <v>1262535.23</v>
      </c>
      <c r="BI516" s="46"/>
      <c r="BJ516" s="46"/>
      <c r="BK516" s="46">
        <v>2016031.09</v>
      </c>
      <c r="BL516" s="46">
        <v>598029.43000000005</v>
      </c>
      <c r="BM516" s="46">
        <v>61569.75</v>
      </c>
      <c r="BN516" s="46">
        <v>117643.84</v>
      </c>
      <c r="BP516" s="48">
        <f>+AY516-'Приложение 2'!E518</f>
        <v>0</v>
      </c>
    </row>
    <row r="517" spans="1:68" ht="12.75" customHeight="1" x14ac:dyDescent="0.2">
      <c r="A517" s="36">
        <f t="shared" si="194"/>
        <v>503</v>
      </c>
      <c r="B517" s="36">
        <f t="shared" si="195"/>
        <v>13</v>
      </c>
      <c r="C517" s="37" t="s">
        <v>379</v>
      </c>
      <c r="D517" s="36" t="s">
        <v>635</v>
      </c>
      <c r="E517" s="38" t="s">
        <v>108</v>
      </c>
      <c r="F517" s="39" t="s">
        <v>381</v>
      </c>
      <c r="G517" s="39">
        <v>2</v>
      </c>
      <c r="H517" s="39">
        <v>2</v>
      </c>
      <c r="I517" s="38">
        <v>831.3</v>
      </c>
      <c r="J517" s="38">
        <v>831.3</v>
      </c>
      <c r="K517" s="38">
        <v>0</v>
      </c>
      <c r="L517" s="40">
        <v>24</v>
      </c>
      <c r="M517" s="41">
        <f t="shared" si="191"/>
        <v>6916948.04</v>
      </c>
      <c r="N517" s="41"/>
      <c r="O517" s="41">
        <v>2394339.2000000002</v>
      </c>
      <c r="P517" s="41">
        <v>0</v>
      </c>
      <c r="Q517" s="41">
        <f t="shared" si="192"/>
        <v>447958.4546</v>
      </c>
      <c r="R517" s="41">
        <f t="shared" si="201"/>
        <v>818996.76</v>
      </c>
      <c r="S517" s="41">
        <f t="shared" si="202"/>
        <v>3255653.6254000003</v>
      </c>
      <c r="T517" s="38">
        <v>7258.16</v>
      </c>
      <c r="U517" s="38">
        <v>8320.64</v>
      </c>
      <c r="V517" s="39">
        <v>2027</v>
      </c>
      <c r="W517" s="43">
        <v>378343.73</v>
      </c>
      <c r="X517" s="43">
        <f>+(J517*8.21+K517*22.53)*12*0.85</f>
        <v>69614.724600000001</v>
      </c>
      <c r="Y517" s="43">
        <f>+(J517*8.21+K517*22.53)*12*10</f>
        <v>818996.76</v>
      </c>
      <c r="Z517" s="33"/>
      <c r="AA517" s="53">
        <f t="shared" si="197"/>
        <v>6916948.0345222997</v>
      </c>
      <c r="AB517" s="43">
        <v>2965833.51</v>
      </c>
      <c r="AC517" s="43">
        <v>1060709.73</v>
      </c>
      <c r="AD517" s="43">
        <v>407089.77</v>
      </c>
      <c r="AE517" s="43">
        <v>1600077.06</v>
      </c>
      <c r="AF517" s="43">
        <v>0</v>
      </c>
      <c r="AG517" s="43">
        <v>0</v>
      </c>
      <c r="AH517" s="43">
        <v>0</v>
      </c>
      <c r="AI517" s="43">
        <v>0</v>
      </c>
      <c r="AJ517" s="43">
        <v>0</v>
      </c>
      <c r="AK517" s="43">
        <v>0</v>
      </c>
      <c r="AL517" s="43">
        <v>0</v>
      </c>
      <c r="AM517" s="43">
        <v>0</v>
      </c>
      <c r="AN517" s="43">
        <v>682123.46510000003</v>
      </c>
      <c r="AO517" s="43">
        <v>69169.4804</v>
      </c>
      <c r="AP517" s="43">
        <v>131945.0190223</v>
      </c>
      <c r="AQ517" s="5">
        <f t="shared" si="198"/>
        <v>4</v>
      </c>
      <c r="AS517" s="36">
        <f t="shared" si="199"/>
        <v>91</v>
      </c>
      <c r="AT517" s="36">
        <f t="shared" si="200"/>
        <v>11</v>
      </c>
      <c r="AU517" s="37" t="s">
        <v>379</v>
      </c>
      <c r="AV517" s="36" t="s">
        <v>635</v>
      </c>
      <c r="AW517" s="36"/>
      <c r="AX517" s="45">
        <f t="shared" si="176"/>
        <v>0</v>
      </c>
      <c r="AY517" s="46">
        <v>6916948.04</v>
      </c>
      <c r="AZ517" s="46">
        <v>2965833.51</v>
      </c>
      <c r="BA517" s="46">
        <v>1060709.73</v>
      </c>
      <c r="BB517" s="46">
        <v>407089.77</v>
      </c>
      <c r="BC517" s="46">
        <v>1600077.06</v>
      </c>
      <c r="BD517" s="46"/>
      <c r="BE517" s="45"/>
      <c r="BF517" s="45">
        <v>0</v>
      </c>
      <c r="BG517" s="46"/>
      <c r="BH517" s="46"/>
      <c r="BI517" s="46"/>
      <c r="BJ517" s="46"/>
      <c r="BK517" s="46"/>
      <c r="BL517" s="46">
        <v>682123.47</v>
      </c>
      <c r="BM517" s="46">
        <v>69169.48</v>
      </c>
      <c r="BN517" s="46">
        <v>131945.01999999999</v>
      </c>
      <c r="BP517" s="48">
        <f>+AY517-'Приложение 2'!E519</f>
        <v>0</v>
      </c>
    </row>
    <row r="518" spans="1:68" ht="12.75" customHeight="1" x14ac:dyDescent="0.2">
      <c r="A518" s="36">
        <f t="shared" si="194"/>
        <v>504</v>
      </c>
      <c r="B518" s="36">
        <f t="shared" si="195"/>
        <v>14</v>
      </c>
      <c r="C518" s="37" t="s">
        <v>379</v>
      </c>
      <c r="D518" s="36" t="s">
        <v>636</v>
      </c>
      <c r="E518" s="38" t="s">
        <v>71</v>
      </c>
      <c r="F518" s="39" t="s">
        <v>381</v>
      </c>
      <c r="G518" s="39">
        <v>2</v>
      </c>
      <c r="H518" s="39">
        <v>2</v>
      </c>
      <c r="I518" s="38">
        <v>815.5</v>
      </c>
      <c r="J518" s="38">
        <v>815.5</v>
      </c>
      <c r="K518" s="38">
        <v>0</v>
      </c>
      <c r="L518" s="40">
        <v>46</v>
      </c>
      <c r="M518" s="41">
        <f t="shared" si="191"/>
        <v>24315959.23</v>
      </c>
      <c r="N518" s="41"/>
      <c r="O518" s="41">
        <v>5096295.42</v>
      </c>
      <c r="P518" s="41">
        <v>0</v>
      </c>
      <c r="Q518" s="41">
        <f t="shared" si="192"/>
        <v>355242.10100000002</v>
      </c>
      <c r="R518" s="41">
        <f t="shared" si="201"/>
        <v>803430.60000000009</v>
      </c>
      <c r="S518" s="41">
        <f t="shared" si="202"/>
        <v>18060991.109000001</v>
      </c>
      <c r="T518" s="38">
        <v>26029.17</v>
      </c>
      <c r="U518" s="38">
        <v>29817.24</v>
      </c>
      <c r="V518" s="39">
        <v>2027</v>
      </c>
      <c r="W518" s="43">
        <v>286950.5</v>
      </c>
      <c r="X518" s="43">
        <f>+(J518*8.21+K518*22.53)*12*0.85</f>
        <v>68291.60100000001</v>
      </c>
      <c r="Y518" s="43">
        <f>+(J518*8.21+K518*22.53)*12*10</f>
        <v>803430.60000000009</v>
      </c>
      <c r="Z518" s="33"/>
      <c r="AA518" s="53">
        <f t="shared" si="197"/>
        <v>24315959.241458759</v>
      </c>
      <c r="AB518" s="43">
        <v>2909463.77</v>
      </c>
      <c r="AC518" s="43">
        <v>1040549.48</v>
      </c>
      <c r="AD518" s="43">
        <v>399352.47</v>
      </c>
      <c r="AE518" s="43">
        <v>1569665.4</v>
      </c>
      <c r="AF518" s="43">
        <v>0</v>
      </c>
      <c r="AG518" s="43">
        <v>0</v>
      </c>
      <c r="AH518" s="43">
        <v>0</v>
      </c>
      <c r="AI518" s="43">
        <v>0</v>
      </c>
      <c r="AJ518" s="43">
        <v>3556590.84</v>
      </c>
      <c r="AK518" s="43">
        <v>0</v>
      </c>
      <c r="AL518" s="43">
        <v>6071960.1500000004</v>
      </c>
      <c r="AM518" s="43">
        <v>5679206.0199999996</v>
      </c>
      <c r="AN518" s="43">
        <v>2381824.6542000002</v>
      </c>
      <c r="AO518" s="43">
        <v>243159.59239999999</v>
      </c>
      <c r="AP518" s="43">
        <v>464186.86485875997</v>
      </c>
      <c r="AQ518" s="5">
        <f t="shared" si="198"/>
        <v>7</v>
      </c>
      <c r="AS518" s="36">
        <f t="shared" si="199"/>
        <v>92</v>
      </c>
      <c r="AT518" s="36">
        <f t="shared" si="200"/>
        <v>12</v>
      </c>
      <c r="AU518" s="37" t="s">
        <v>379</v>
      </c>
      <c r="AV518" s="36" t="s">
        <v>636</v>
      </c>
      <c r="AW518" s="36"/>
      <c r="AX518" s="45">
        <f t="shared" si="176"/>
        <v>0</v>
      </c>
      <c r="AY518" s="46">
        <v>24315959.23</v>
      </c>
      <c r="AZ518" s="46">
        <v>2909463.77</v>
      </c>
      <c r="BA518" s="46">
        <v>1040549.48</v>
      </c>
      <c r="BB518" s="46">
        <v>399352.47</v>
      </c>
      <c r="BC518" s="46">
        <v>1569665.4</v>
      </c>
      <c r="BD518" s="46"/>
      <c r="BE518" s="45"/>
      <c r="BF518" s="45">
        <v>0</v>
      </c>
      <c r="BG518" s="46"/>
      <c r="BH518" s="46">
        <v>3556590.84</v>
      </c>
      <c r="BI518" s="46"/>
      <c r="BJ518" s="46">
        <v>6071960.1500000004</v>
      </c>
      <c r="BK518" s="46">
        <v>5679206.0199999996</v>
      </c>
      <c r="BL518" s="46">
        <v>2381824.65</v>
      </c>
      <c r="BM518" s="46">
        <v>243159.59</v>
      </c>
      <c r="BN518" s="46">
        <v>464186.86</v>
      </c>
      <c r="BP518" s="48">
        <f>+AY518-'Приложение 2'!E520</f>
        <v>0</v>
      </c>
    </row>
    <row r="519" spans="1:68" ht="12.75" customHeight="1" x14ac:dyDescent="0.2">
      <c r="A519" s="36">
        <f t="shared" si="194"/>
        <v>505</v>
      </c>
      <c r="B519" s="36">
        <f t="shared" si="195"/>
        <v>15</v>
      </c>
      <c r="C519" s="37" t="s">
        <v>379</v>
      </c>
      <c r="D519" s="36" t="s">
        <v>637</v>
      </c>
      <c r="E519" s="38" t="s">
        <v>92</v>
      </c>
      <c r="F519" s="39" t="s">
        <v>381</v>
      </c>
      <c r="G519" s="39">
        <v>2</v>
      </c>
      <c r="H519" s="39">
        <v>2</v>
      </c>
      <c r="I519" s="38">
        <v>351.2</v>
      </c>
      <c r="J519" s="38">
        <v>351.2</v>
      </c>
      <c r="K519" s="38">
        <v>0</v>
      </c>
      <c r="L519" s="40">
        <v>10</v>
      </c>
      <c r="M519" s="41">
        <f t="shared" si="191"/>
        <v>10471814.68</v>
      </c>
      <c r="N519" s="41"/>
      <c r="O519" s="41">
        <v>4153691.84</v>
      </c>
      <c r="P519" s="41">
        <v>0</v>
      </c>
      <c r="Q519" s="41">
        <f t="shared" si="192"/>
        <v>70369.1204</v>
      </c>
      <c r="R519" s="41">
        <f t="shared" si="201"/>
        <v>346002.24</v>
      </c>
      <c r="S519" s="41">
        <f t="shared" si="202"/>
        <v>5901751.4795999993</v>
      </c>
      <c r="T519" s="38">
        <v>26029.17</v>
      </c>
      <c r="U519" s="38">
        <v>29817.24</v>
      </c>
      <c r="V519" s="39">
        <v>2027</v>
      </c>
      <c r="W519" s="43">
        <v>40958.93</v>
      </c>
      <c r="X519" s="43">
        <f>+(J519*8.21+K519*22.53)*12*0.85</f>
        <v>29410.190399999999</v>
      </c>
      <c r="Y519" s="43">
        <f>+(J519*8.21+K519*22.53)*12*10</f>
        <v>346002.24</v>
      </c>
      <c r="Z519" s="33"/>
      <c r="AA519" s="53">
        <f t="shared" si="197"/>
        <v>10471814.673074622</v>
      </c>
      <c r="AB519" s="43">
        <v>1252978.1399999999</v>
      </c>
      <c r="AC519" s="43">
        <v>448118.91</v>
      </c>
      <c r="AD519" s="43">
        <v>171983.55</v>
      </c>
      <c r="AE519" s="43">
        <v>675985.88</v>
      </c>
      <c r="AF519" s="43">
        <v>0</v>
      </c>
      <c r="AG519" s="43">
        <v>0</v>
      </c>
      <c r="AH519" s="43">
        <v>0</v>
      </c>
      <c r="AI519" s="43">
        <v>0</v>
      </c>
      <c r="AJ519" s="43">
        <v>1531667.32</v>
      </c>
      <c r="AK519" s="43">
        <v>0</v>
      </c>
      <c r="AL519" s="43">
        <v>2614926.31</v>
      </c>
      <c r="AM519" s="43">
        <v>2445784.37</v>
      </c>
      <c r="AN519" s="43">
        <v>1025747.1699</v>
      </c>
      <c r="AO519" s="43">
        <v>104718.1468</v>
      </c>
      <c r="AP519" s="43">
        <v>199904.87637462001</v>
      </c>
      <c r="AQ519" s="5">
        <f t="shared" si="198"/>
        <v>7</v>
      </c>
      <c r="AS519" s="36">
        <f t="shared" si="199"/>
        <v>93</v>
      </c>
      <c r="AT519" s="36">
        <f t="shared" si="200"/>
        <v>13</v>
      </c>
      <c r="AU519" s="37" t="s">
        <v>379</v>
      </c>
      <c r="AV519" s="36" t="s">
        <v>637</v>
      </c>
      <c r="AW519" s="36"/>
      <c r="AX519" s="45">
        <f t="shared" si="176"/>
        <v>0</v>
      </c>
      <c r="AY519" s="46">
        <v>10471814.68</v>
      </c>
      <c r="AZ519" s="46">
        <v>1252978.1399999999</v>
      </c>
      <c r="BA519" s="46">
        <v>448118.91</v>
      </c>
      <c r="BB519" s="46">
        <v>171983.55</v>
      </c>
      <c r="BC519" s="46">
        <v>675985.88</v>
      </c>
      <c r="BD519" s="46"/>
      <c r="BE519" s="45"/>
      <c r="BF519" s="45">
        <v>0</v>
      </c>
      <c r="BG519" s="46"/>
      <c r="BH519" s="46">
        <v>1531667.32</v>
      </c>
      <c r="BI519" s="46"/>
      <c r="BJ519" s="46">
        <v>2614926.31</v>
      </c>
      <c r="BK519" s="46">
        <v>2445784.37</v>
      </c>
      <c r="BL519" s="46">
        <v>1025747.17</v>
      </c>
      <c r="BM519" s="46">
        <v>104718.15</v>
      </c>
      <c r="BN519" s="46">
        <v>199904.88</v>
      </c>
      <c r="BP519" s="48">
        <f>+AY519-'Приложение 2'!E521</f>
        <v>0</v>
      </c>
    </row>
    <row r="520" spans="1:68" ht="12.75" customHeight="1" x14ac:dyDescent="0.2">
      <c r="A520" s="36">
        <f t="shared" si="194"/>
        <v>506</v>
      </c>
      <c r="B520" s="36">
        <f t="shared" si="195"/>
        <v>16</v>
      </c>
      <c r="C520" s="37" t="s">
        <v>217</v>
      </c>
      <c r="D520" s="36" t="s">
        <v>638</v>
      </c>
      <c r="E520" s="38" t="s">
        <v>71</v>
      </c>
      <c r="F520" s="39" t="s">
        <v>61</v>
      </c>
      <c r="G520" s="39">
        <v>5</v>
      </c>
      <c r="H520" s="39">
        <v>4</v>
      </c>
      <c r="I520" s="38">
        <v>2834</v>
      </c>
      <c r="J520" s="38">
        <v>2834</v>
      </c>
      <c r="K520" s="38">
        <v>0</v>
      </c>
      <c r="L520" s="40">
        <v>90</v>
      </c>
      <c r="M520" s="41">
        <f t="shared" si="191"/>
        <v>8499222.6899999995</v>
      </c>
      <c r="N520" s="41"/>
      <c r="O520" s="41">
        <v>0</v>
      </c>
      <c r="P520" s="41">
        <v>0</v>
      </c>
      <c r="Q520" s="41">
        <f t="shared" si="192"/>
        <v>1618183.3800000001</v>
      </c>
      <c r="R520" s="41">
        <f>+AY520-O520-P520-Q520</f>
        <v>6881039.3099999996</v>
      </c>
      <c r="S520" s="41">
        <v>0</v>
      </c>
      <c r="T520" s="38">
        <v>2576.6799999999998</v>
      </c>
      <c r="U520" s="38">
        <v>2999.02</v>
      </c>
      <c r="V520" s="39">
        <v>2027</v>
      </c>
      <c r="W520" s="43">
        <v>1284309.8400000001</v>
      </c>
      <c r="X520" s="43">
        <f t="shared" ref="X520:X535" si="203">+(J520*11.55+K520*23.1)*12*0.85</f>
        <v>333873.54000000004</v>
      </c>
      <c r="Y520" s="43">
        <f>+(J520*11.55+K520*23.1)*12*30</f>
        <v>11783772</v>
      </c>
      <c r="Z520" s="33"/>
      <c r="AA520" s="43">
        <f t="shared" si="197"/>
        <v>8499222.6863023601</v>
      </c>
      <c r="AB520" s="43">
        <v>0</v>
      </c>
      <c r="AC520" s="43">
        <v>0</v>
      </c>
      <c r="AD520" s="43">
        <v>4432124.1500000004</v>
      </c>
      <c r="AE520" s="43">
        <v>2870185.11</v>
      </c>
      <c r="AF520" s="43">
        <v>0</v>
      </c>
      <c r="AG520" s="43">
        <v>0</v>
      </c>
      <c r="AH520" s="43">
        <v>0</v>
      </c>
      <c r="AI520" s="43">
        <v>0</v>
      </c>
      <c r="AJ520" s="43">
        <v>0</v>
      </c>
      <c r="AK520" s="43">
        <v>0</v>
      </c>
      <c r="AL520" s="43">
        <v>0</v>
      </c>
      <c r="AM520" s="43">
        <v>0</v>
      </c>
      <c r="AN520" s="43">
        <v>952234.48580000002</v>
      </c>
      <c r="AO520" s="43">
        <v>84992.226800000004</v>
      </c>
      <c r="AP520" s="43">
        <v>159686.71370235999</v>
      </c>
      <c r="AQ520" s="5">
        <f t="shared" si="198"/>
        <v>2</v>
      </c>
      <c r="AS520" s="36">
        <f t="shared" si="199"/>
        <v>94</v>
      </c>
      <c r="AT520" s="36">
        <f t="shared" si="200"/>
        <v>14</v>
      </c>
      <c r="AU520" s="37" t="s">
        <v>217</v>
      </c>
      <c r="AV520" s="36" t="s">
        <v>638</v>
      </c>
      <c r="AW520" s="36"/>
      <c r="AX520" s="45">
        <f t="shared" ref="AX520:AX583" si="204">AY520-M520</f>
        <v>0</v>
      </c>
      <c r="AY520" s="46">
        <v>8499222.6899999995</v>
      </c>
      <c r="AZ520" s="46"/>
      <c r="BA520" s="46"/>
      <c r="BB520" s="46">
        <v>4432124.1500000004</v>
      </c>
      <c r="BC520" s="46">
        <v>2870185.11</v>
      </c>
      <c r="BD520" s="46"/>
      <c r="BE520" s="45"/>
      <c r="BF520" s="45">
        <v>0</v>
      </c>
      <c r="BG520" s="46"/>
      <c r="BH520" s="46"/>
      <c r="BI520" s="46"/>
      <c r="BJ520" s="46"/>
      <c r="BK520" s="46"/>
      <c r="BL520" s="46">
        <v>952234.49</v>
      </c>
      <c r="BM520" s="46">
        <v>84992.23</v>
      </c>
      <c r="BN520" s="46">
        <v>159686.71</v>
      </c>
      <c r="BP520" s="48">
        <f>+AY520-'Приложение 2'!E522</f>
        <v>0</v>
      </c>
    </row>
    <row r="521" spans="1:68" ht="12.75" customHeight="1" x14ac:dyDescent="0.2">
      <c r="A521" s="36">
        <f t="shared" si="194"/>
        <v>507</v>
      </c>
      <c r="B521" s="36">
        <f t="shared" si="195"/>
        <v>17</v>
      </c>
      <c r="C521" s="37" t="s">
        <v>217</v>
      </c>
      <c r="D521" s="36" t="s">
        <v>639</v>
      </c>
      <c r="E521" s="38" t="s">
        <v>206</v>
      </c>
      <c r="F521" s="39" t="s">
        <v>61</v>
      </c>
      <c r="G521" s="39">
        <v>4</v>
      </c>
      <c r="H521" s="39">
        <v>3</v>
      </c>
      <c r="I521" s="38">
        <v>2238.1999999999998</v>
      </c>
      <c r="J521" s="38">
        <v>2068.4499999999998</v>
      </c>
      <c r="K521" s="38">
        <v>0</v>
      </c>
      <c r="L521" s="40">
        <v>74</v>
      </c>
      <c r="M521" s="41">
        <f t="shared" si="191"/>
        <v>11453111.07</v>
      </c>
      <c r="N521" s="41"/>
      <c r="O521" s="41">
        <v>1113082.27</v>
      </c>
      <c r="P521" s="41">
        <v>0</v>
      </c>
      <c r="Q521" s="41">
        <f t="shared" si="192"/>
        <v>1096078.7545</v>
      </c>
      <c r="R521" s="41">
        <f t="shared" ref="R521:R532" si="205">IF(Y521&gt;0, Y521, 0)</f>
        <v>8600615.0999999996</v>
      </c>
      <c r="S521" s="41">
        <f t="shared" ref="S521:S532" si="206">IF(Y521&gt;0, AY521-O521-P521-Q521-R521, 0)</f>
        <v>643334.94550000131</v>
      </c>
      <c r="T521" s="38">
        <v>4896.18</v>
      </c>
      <c r="U521" s="38">
        <v>5537.05</v>
      </c>
      <c r="V521" s="39">
        <v>2027</v>
      </c>
      <c r="W521" s="50">
        <v>852394.66</v>
      </c>
      <c r="X521" s="43">
        <f t="shared" si="203"/>
        <v>243684.09449999998</v>
      </c>
      <c r="Y521" s="50">
        <f>+(J521*11.55+K521*23.1)*12*30</f>
        <v>8600615.0999999996</v>
      </c>
      <c r="Z521" s="33"/>
      <c r="AA521" s="43">
        <f t="shared" si="197"/>
        <v>11453111.068895021</v>
      </c>
      <c r="AB521" s="43">
        <v>6933025.29</v>
      </c>
      <c r="AC521" s="43">
        <v>3194481.79</v>
      </c>
      <c r="AD521" s="43">
        <v>0</v>
      </c>
      <c r="AE521" s="43">
        <v>0</v>
      </c>
      <c r="AF521" s="43">
        <v>0</v>
      </c>
      <c r="AG521" s="43">
        <v>0</v>
      </c>
      <c r="AH521" s="43">
        <v>0</v>
      </c>
      <c r="AI521" s="43">
        <v>0</v>
      </c>
      <c r="AJ521" s="43">
        <v>0</v>
      </c>
      <c r="AK521" s="43">
        <v>0</v>
      </c>
      <c r="AL521" s="43">
        <v>0</v>
      </c>
      <c r="AM521" s="43">
        <v>0</v>
      </c>
      <c r="AN521" s="43">
        <v>989604.81</v>
      </c>
      <c r="AO521" s="43">
        <v>114531.1107</v>
      </c>
      <c r="AP521" s="43">
        <v>221468.06819501999</v>
      </c>
      <c r="AQ521" s="5">
        <f t="shared" si="198"/>
        <v>2</v>
      </c>
      <c r="AS521" s="36">
        <f t="shared" si="199"/>
        <v>95</v>
      </c>
      <c r="AT521" s="36">
        <f t="shared" si="200"/>
        <v>15</v>
      </c>
      <c r="AU521" s="37" t="s">
        <v>217</v>
      </c>
      <c r="AV521" s="36" t="s">
        <v>639</v>
      </c>
      <c r="AW521" s="36"/>
      <c r="AX521" s="45">
        <f t="shared" si="204"/>
        <v>0</v>
      </c>
      <c r="AY521" s="46">
        <v>11453111.07</v>
      </c>
      <c r="AZ521" s="46">
        <v>6933025.29</v>
      </c>
      <c r="BA521" s="46">
        <v>3194481.79</v>
      </c>
      <c r="BB521" s="46"/>
      <c r="BC521" s="46"/>
      <c r="BD521" s="46"/>
      <c r="BE521" s="45"/>
      <c r="BF521" s="45">
        <v>0</v>
      </c>
      <c r="BG521" s="46"/>
      <c r="BH521" s="46"/>
      <c r="BI521" s="46"/>
      <c r="BJ521" s="46"/>
      <c r="BK521" s="46"/>
      <c r="BL521" s="46">
        <v>989604.81</v>
      </c>
      <c r="BM521" s="46">
        <v>114531.11</v>
      </c>
      <c r="BN521" s="46">
        <v>221468.07</v>
      </c>
      <c r="BP521" s="48">
        <f>+AY521-'Приложение 2'!E523</f>
        <v>0</v>
      </c>
    </row>
    <row r="522" spans="1:68" ht="12.75" customHeight="1" x14ac:dyDescent="0.2">
      <c r="A522" s="36">
        <f t="shared" si="194"/>
        <v>508</v>
      </c>
      <c r="B522" s="36">
        <f t="shared" si="195"/>
        <v>18</v>
      </c>
      <c r="C522" s="37" t="s">
        <v>230</v>
      </c>
      <c r="D522" s="36" t="s">
        <v>640</v>
      </c>
      <c r="E522" s="38" t="s">
        <v>149</v>
      </c>
      <c r="F522" s="39" t="s">
        <v>61</v>
      </c>
      <c r="G522" s="39">
        <v>5</v>
      </c>
      <c r="H522" s="39">
        <v>1</v>
      </c>
      <c r="I522" s="38">
        <v>1456.4</v>
      </c>
      <c r="J522" s="38">
        <v>1456.4</v>
      </c>
      <c r="K522" s="38">
        <v>0</v>
      </c>
      <c r="L522" s="40">
        <v>49</v>
      </c>
      <c r="M522" s="41" t="e">
        <f t="shared" si="191"/>
        <v>#REF!</v>
      </c>
      <c r="N522" s="41"/>
      <c r="O522" s="41">
        <v>5172136.78</v>
      </c>
      <c r="P522" s="41">
        <v>0</v>
      </c>
      <c r="Q522" s="41">
        <f t="shared" si="192"/>
        <v>171578.48400000003</v>
      </c>
      <c r="R522" s="41" t="e">
        <f t="shared" si="205"/>
        <v>#REF!</v>
      </c>
      <c r="S522" s="41" t="e">
        <f t="shared" si="206"/>
        <v>#REF!</v>
      </c>
      <c r="T522" s="38">
        <v>12562.11</v>
      </c>
      <c r="U522" s="38">
        <v>14423.39</v>
      </c>
      <c r="V522" s="39">
        <v>2027</v>
      </c>
      <c r="W522" s="50">
        <v>0</v>
      </c>
      <c r="X522" s="43">
        <f t="shared" si="203"/>
        <v>171578.48400000003</v>
      </c>
      <c r="Y522" s="50" t="e">
        <f>+(J522*11.55+K522*23.1)*12*30+[2]Лист1!$BC$20</f>
        <v>#REF!</v>
      </c>
      <c r="Z522" s="33"/>
      <c r="AA522" s="43">
        <f t="shared" si="197"/>
        <v>21006225.197159201</v>
      </c>
      <c r="AB522" s="43">
        <v>0</v>
      </c>
      <c r="AC522" s="43">
        <v>0</v>
      </c>
      <c r="AD522" s="43">
        <v>0</v>
      </c>
      <c r="AE522" s="43">
        <v>0</v>
      </c>
      <c r="AF522" s="43">
        <v>0</v>
      </c>
      <c r="AG522" s="43">
        <v>0</v>
      </c>
      <c r="AH522" s="43">
        <v>0</v>
      </c>
      <c r="AI522" s="43">
        <v>0</v>
      </c>
      <c r="AJ522" s="43">
        <v>0</v>
      </c>
      <c r="AK522" s="43">
        <v>0</v>
      </c>
      <c r="AL522" s="43">
        <v>18295455.859999999</v>
      </c>
      <c r="AM522" s="43">
        <v>0</v>
      </c>
      <c r="AN522" s="43">
        <v>2100622.52</v>
      </c>
      <c r="AO522" s="43">
        <v>210062.25200000001</v>
      </c>
      <c r="AP522" s="43">
        <v>400084.56515919999</v>
      </c>
      <c r="AQ522" s="5">
        <f t="shared" si="198"/>
        <v>1</v>
      </c>
      <c r="AS522" s="36">
        <f t="shared" si="199"/>
        <v>96</v>
      </c>
      <c r="AT522" s="36">
        <f t="shared" si="200"/>
        <v>16</v>
      </c>
      <c r="AU522" s="37" t="s">
        <v>230</v>
      </c>
      <c r="AV522" s="36" t="s">
        <v>640</v>
      </c>
      <c r="AW522" s="36"/>
      <c r="AX522" s="45" t="e">
        <f t="shared" si="204"/>
        <v>#REF!</v>
      </c>
      <c r="AY522" s="46">
        <v>21006225.199999999</v>
      </c>
      <c r="AZ522" s="46"/>
      <c r="BA522" s="46"/>
      <c r="BB522" s="46"/>
      <c r="BC522" s="46"/>
      <c r="BD522" s="46"/>
      <c r="BE522" s="45"/>
      <c r="BF522" s="45">
        <v>0</v>
      </c>
      <c r="BG522" s="46"/>
      <c r="BH522" s="46"/>
      <c r="BI522" s="46"/>
      <c r="BJ522" s="46">
        <v>18295455.859999999</v>
      </c>
      <c r="BK522" s="46"/>
      <c r="BL522" s="46">
        <v>2100622.52</v>
      </c>
      <c r="BM522" s="46">
        <v>210062.25</v>
      </c>
      <c r="BN522" s="46">
        <v>400084.57</v>
      </c>
      <c r="BP522" s="48">
        <f>+AY522-'Приложение 2'!E524</f>
        <v>0</v>
      </c>
    </row>
    <row r="523" spans="1:68" ht="12.75" customHeight="1" x14ac:dyDescent="0.2">
      <c r="A523" s="36">
        <f t="shared" si="194"/>
        <v>509</v>
      </c>
      <c r="B523" s="36">
        <f t="shared" si="195"/>
        <v>19</v>
      </c>
      <c r="C523" s="37" t="s">
        <v>58</v>
      </c>
      <c r="D523" s="37" t="s">
        <v>641</v>
      </c>
      <c r="E523" s="38" t="s">
        <v>83</v>
      </c>
      <c r="F523" s="39" t="s">
        <v>61</v>
      </c>
      <c r="G523" s="39">
        <v>4</v>
      </c>
      <c r="H523" s="39">
        <v>6</v>
      </c>
      <c r="I523" s="39">
        <v>3617.9</v>
      </c>
      <c r="J523" s="39">
        <v>3617.9</v>
      </c>
      <c r="K523" s="38">
        <v>0</v>
      </c>
      <c r="L523" s="40">
        <v>173</v>
      </c>
      <c r="M523" s="41">
        <f t="shared" si="191"/>
        <v>77125053.569999993</v>
      </c>
      <c r="N523" s="41"/>
      <c r="O523" s="41">
        <v>2790674.87</v>
      </c>
      <c r="P523" s="41">
        <v>0</v>
      </c>
      <c r="Q523" s="41">
        <f t="shared" si="192"/>
        <v>3258579.9790000003</v>
      </c>
      <c r="R523" s="41">
        <f t="shared" si="205"/>
        <v>15043228.200000001</v>
      </c>
      <c r="S523" s="41">
        <f t="shared" si="206"/>
        <v>56032570.520999983</v>
      </c>
      <c r="T523" s="38">
        <v>18660.599999999999</v>
      </c>
      <c r="U523" s="38">
        <v>21317.63</v>
      </c>
      <c r="V523" s="39">
        <v>2027</v>
      </c>
      <c r="W523" s="42">
        <v>2832355.18</v>
      </c>
      <c r="X523" s="43">
        <f t="shared" si="203"/>
        <v>426224.79900000006</v>
      </c>
      <c r="Y523" s="43">
        <f t="shared" ref="Y523:Y532" si="207">+(J523*11.55+K523*23.1)*12*30</f>
        <v>15043228.200000001</v>
      </c>
      <c r="Z523" s="33"/>
      <c r="AA523" s="43">
        <f t="shared" si="197"/>
        <v>77125053.569755912</v>
      </c>
      <c r="AB523" s="43">
        <v>12091543.060000001</v>
      </c>
      <c r="AC523" s="43">
        <v>5824889.3099999996</v>
      </c>
      <c r="AD523" s="43">
        <v>3557254.55</v>
      </c>
      <c r="AE523" s="43">
        <v>3440696.39</v>
      </c>
      <c r="AF523" s="43">
        <v>0</v>
      </c>
      <c r="AG523" s="43">
        <v>0</v>
      </c>
      <c r="AH523" s="43">
        <v>0</v>
      </c>
      <c r="AI523" s="43">
        <v>0</v>
      </c>
      <c r="AJ523" s="43">
        <v>17468100.719999999</v>
      </c>
      <c r="AK523" s="43">
        <v>7272312.4100000001</v>
      </c>
      <c r="AL523" s="43">
        <v>17857391.379999999</v>
      </c>
      <c r="AM523" s="43">
        <v>0</v>
      </c>
      <c r="AN523" s="43">
        <v>7365260.4013999999</v>
      </c>
      <c r="AO523" s="43">
        <v>771250.53579999995</v>
      </c>
      <c r="AP523" s="43">
        <v>1476354.8125559201</v>
      </c>
      <c r="AQ523" s="5">
        <f t="shared" si="198"/>
        <v>7</v>
      </c>
      <c r="AS523" s="36">
        <f t="shared" si="199"/>
        <v>97</v>
      </c>
      <c r="AT523" s="36">
        <f t="shared" si="200"/>
        <v>17</v>
      </c>
      <c r="AU523" s="37" t="s">
        <v>58</v>
      </c>
      <c r="AV523" s="36" t="s">
        <v>641</v>
      </c>
      <c r="AW523" s="36"/>
      <c r="AX523" s="45">
        <f t="shared" si="204"/>
        <v>0</v>
      </c>
      <c r="AY523" s="46">
        <v>77125053.569999993</v>
      </c>
      <c r="AZ523" s="46">
        <v>12091543.060000001</v>
      </c>
      <c r="BA523" s="46">
        <v>5824889.3099999996</v>
      </c>
      <c r="BB523" s="46">
        <v>3557254.55</v>
      </c>
      <c r="BC523" s="46">
        <v>3440696.39</v>
      </c>
      <c r="BD523" s="46"/>
      <c r="BE523" s="45"/>
      <c r="BF523" s="45">
        <v>0</v>
      </c>
      <c r="BG523" s="46"/>
      <c r="BH523" s="46">
        <v>17468100.719999999</v>
      </c>
      <c r="BI523" s="46">
        <v>7272312.4100000001</v>
      </c>
      <c r="BJ523" s="46">
        <v>17857391.379999999</v>
      </c>
      <c r="BK523" s="46"/>
      <c r="BL523" s="46">
        <v>7365260.4000000004</v>
      </c>
      <c r="BM523" s="46">
        <v>771250.54</v>
      </c>
      <c r="BN523" s="46">
        <v>1476354.81</v>
      </c>
      <c r="BP523" s="48">
        <f>+AY523-'Приложение 2'!E525</f>
        <v>0</v>
      </c>
    </row>
    <row r="524" spans="1:68" ht="12.75" customHeight="1" x14ac:dyDescent="0.2">
      <c r="A524" s="36">
        <f t="shared" si="194"/>
        <v>510</v>
      </c>
      <c r="B524" s="36">
        <f t="shared" si="195"/>
        <v>20</v>
      </c>
      <c r="C524" s="37" t="s">
        <v>58</v>
      </c>
      <c r="D524" s="37" t="s">
        <v>642</v>
      </c>
      <c r="E524" s="38" t="s">
        <v>83</v>
      </c>
      <c r="F524" s="39" t="s">
        <v>61</v>
      </c>
      <c r="G524" s="39">
        <v>4</v>
      </c>
      <c r="H524" s="39">
        <v>4</v>
      </c>
      <c r="I524" s="39">
        <v>2442.4</v>
      </c>
      <c r="J524" s="39">
        <v>2442.4</v>
      </c>
      <c r="K524" s="38">
        <v>0</v>
      </c>
      <c r="L524" s="40">
        <v>102</v>
      </c>
      <c r="M524" s="41">
        <f t="shared" si="191"/>
        <v>52066179.519999996</v>
      </c>
      <c r="N524" s="41"/>
      <c r="O524" s="41">
        <v>1884631.17</v>
      </c>
      <c r="P524" s="41">
        <v>0</v>
      </c>
      <c r="Q524" s="41">
        <f t="shared" si="192"/>
        <v>2235175.6340000001</v>
      </c>
      <c r="R524" s="41">
        <f t="shared" si="205"/>
        <v>10155499.200000001</v>
      </c>
      <c r="S524" s="41">
        <f t="shared" si="206"/>
        <v>37790873.515999995</v>
      </c>
      <c r="T524" s="38">
        <v>18660.599999999999</v>
      </c>
      <c r="U524" s="38">
        <v>21317.63</v>
      </c>
      <c r="V524" s="39">
        <v>2027</v>
      </c>
      <c r="W524" s="42">
        <v>1947436.49</v>
      </c>
      <c r="X524" s="43">
        <f t="shared" si="203"/>
        <v>287739.14400000003</v>
      </c>
      <c r="Y524" s="43">
        <f t="shared" si="207"/>
        <v>10155499.200000001</v>
      </c>
      <c r="Z524" s="33"/>
      <c r="AA524" s="43">
        <f t="shared" si="197"/>
        <v>52066179.518668801</v>
      </c>
      <c r="AB524" s="43">
        <v>8162852.7000000002</v>
      </c>
      <c r="AC524" s="43">
        <v>3932311.47</v>
      </c>
      <c r="AD524" s="43">
        <v>2401459</v>
      </c>
      <c r="AE524" s="43">
        <v>2322772.0099999998</v>
      </c>
      <c r="AF524" s="43">
        <v>0</v>
      </c>
      <c r="AG524" s="43">
        <v>0</v>
      </c>
      <c r="AH524" s="43">
        <v>0</v>
      </c>
      <c r="AI524" s="43">
        <v>0</v>
      </c>
      <c r="AJ524" s="43">
        <v>11792500.949999999</v>
      </c>
      <c r="AK524" s="43">
        <v>4909449.08</v>
      </c>
      <c r="AL524" s="43">
        <v>12055306.32</v>
      </c>
      <c r="AM524" s="43">
        <v>0</v>
      </c>
      <c r="AN524" s="43">
        <v>4972197.1327999998</v>
      </c>
      <c r="AO524" s="43">
        <v>520661.79519999999</v>
      </c>
      <c r="AP524" s="43">
        <v>996669.06066880003</v>
      </c>
      <c r="AQ524" s="5">
        <f t="shared" si="198"/>
        <v>7</v>
      </c>
      <c r="AS524" s="36">
        <f t="shared" si="199"/>
        <v>98</v>
      </c>
      <c r="AT524" s="36">
        <f t="shared" si="200"/>
        <v>18</v>
      </c>
      <c r="AU524" s="37" t="s">
        <v>58</v>
      </c>
      <c r="AV524" s="36" t="s">
        <v>642</v>
      </c>
      <c r="AW524" s="36"/>
      <c r="AX524" s="45">
        <f t="shared" si="204"/>
        <v>0</v>
      </c>
      <c r="AY524" s="46">
        <v>52066179.520000003</v>
      </c>
      <c r="AZ524" s="46">
        <v>8162852.7000000002</v>
      </c>
      <c r="BA524" s="46">
        <v>3932311.47</v>
      </c>
      <c r="BB524" s="46">
        <v>2401459</v>
      </c>
      <c r="BC524" s="46">
        <v>2322772.0099999998</v>
      </c>
      <c r="BD524" s="46"/>
      <c r="BE524" s="45"/>
      <c r="BF524" s="45">
        <v>0</v>
      </c>
      <c r="BG524" s="46"/>
      <c r="BH524" s="46">
        <v>11792500.949999999</v>
      </c>
      <c r="BI524" s="46">
        <v>4909449.08</v>
      </c>
      <c r="BJ524" s="46">
        <v>12055306.32</v>
      </c>
      <c r="BK524" s="46"/>
      <c r="BL524" s="46">
        <v>4972197.13</v>
      </c>
      <c r="BM524" s="46">
        <v>520661.8</v>
      </c>
      <c r="BN524" s="46">
        <v>996669.06</v>
      </c>
      <c r="BP524" s="48">
        <f>+AY524-'Приложение 2'!E526</f>
        <v>0</v>
      </c>
    </row>
    <row r="525" spans="1:68" ht="12.75" customHeight="1" x14ac:dyDescent="0.2">
      <c r="A525" s="36">
        <f t="shared" si="194"/>
        <v>511</v>
      </c>
      <c r="B525" s="36">
        <f t="shared" si="195"/>
        <v>21</v>
      </c>
      <c r="C525" s="37" t="s">
        <v>58</v>
      </c>
      <c r="D525" s="37" t="s">
        <v>643</v>
      </c>
      <c r="E525" s="38" t="s">
        <v>96</v>
      </c>
      <c r="F525" s="39" t="s">
        <v>61</v>
      </c>
      <c r="G525" s="39">
        <v>4</v>
      </c>
      <c r="H525" s="39">
        <v>4</v>
      </c>
      <c r="I525" s="39">
        <v>2431.9</v>
      </c>
      <c r="J525" s="39">
        <v>2431.9</v>
      </c>
      <c r="K525" s="38">
        <v>0</v>
      </c>
      <c r="L525" s="40">
        <v>103</v>
      </c>
      <c r="M525" s="41">
        <f t="shared" si="191"/>
        <v>51842344.399999999</v>
      </c>
      <c r="N525" s="41"/>
      <c r="O525" s="41">
        <v>1873536.19</v>
      </c>
      <c r="P525" s="41">
        <v>0</v>
      </c>
      <c r="Q525" s="41">
        <f t="shared" si="192"/>
        <v>2293782.1690000002</v>
      </c>
      <c r="R525" s="41">
        <f t="shared" si="205"/>
        <v>10111840.200000001</v>
      </c>
      <c r="S525" s="41">
        <f t="shared" si="206"/>
        <v>37563185.840999998</v>
      </c>
      <c r="T525" s="38">
        <v>18660.599999999999</v>
      </c>
      <c r="U525" s="38">
        <v>21317.63</v>
      </c>
      <c r="V525" s="39">
        <v>2027</v>
      </c>
      <c r="W525" s="42">
        <v>2007280.03</v>
      </c>
      <c r="X525" s="43">
        <f t="shared" si="203"/>
        <v>286502.13900000002</v>
      </c>
      <c r="Y525" s="43">
        <f t="shared" si="207"/>
        <v>10111840.200000001</v>
      </c>
      <c r="Z525" s="33"/>
      <c r="AA525" s="43">
        <f t="shared" si="197"/>
        <v>51842344.401935756</v>
      </c>
      <c r="AB525" s="43">
        <v>8127760.1799999997</v>
      </c>
      <c r="AC525" s="43">
        <v>3915406.26</v>
      </c>
      <c r="AD525" s="43">
        <v>2391135.0099999998</v>
      </c>
      <c r="AE525" s="43">
        <v>2312786.2999999998</v>
      </c>
      <c r="AF525" s="43">
        <v>0</v>
      </c>
      <c r="AG525" s="43">
        <v>0</v>
      </c>
      <c r="AH525" s="43">
        <v>0</v>
      </c>
      <c r="AI525" s="43">
        <v>0</v>
      </c>
      <c r="AJ525" s="43">
        <v>11741804.4</v>
      </c>
      <c r="AK525" s="43">
        <v>4888343.12</v>
      </c>
      <c r="AL525" s="43">
        <v>12003479.949999999</v>
      </c>
      <c r="AM525" s="43">
        <v>0</v>
      </c>
      <c r="AN525" s="43">
        <v>4950821.4075999996</v>
      </c>
      <c r="AO525" s="43">
        <v>518423.44400000002</v>
      </c>
      <c r="AP525" s="43">
        <v>992384.33033576002</v>
      </c>
      <c r="AQ525" s="5">
        <f t="shared" si="198"/>
        <v>7</v>
      </c>
      <c r="AS525" s="36">
        <f t="shared" si="199"/>
        <v>99</v>
      </c>
      <c r="AT525" s="36">
        <f t="shared" si="200"/>
        <v>19</v>
      </c>
      <c r="AU525" s="37" t="s">
        <v>58</v>
      </c>
      <c r="AV525" s="36" t="s">
        <v>643</v>
      </c>
      <c r="AW525" s="36"/>
      <c r="AX525" s="45">
        <f t="shared" si="204"/>
        <v>0</v>
      </c>
      <c r="AY525" s="46">
        <v>51842344.399999999</v>
      </c>
      <c r="AZ525" s="46">
        <v>8127760.1799999997</v>
      </c>
      <c r="BA525" s="46">
        <v>3915406.26</v>
      </c>
      <c r="BB525" s="46">
        <v>2391135.0099999998</v>
      </c>
      <c r="BC525" s="46">
        <v>2312786.2999999998</v>
      </c>
      <c r="BD525" s="46"/>
      <c r="BE525" s="45"/>
      <c r="BF525" s="45">
        <v>0</v>
      </c>
      <c r="BG525" s="46"/>
      <c r="BH525" s="46">
        <v>11741804.4</v>
      </c>
      <c r="BI525" s="46">
        <v>4888343.12</v>
      </c>
      <c r="BJ525" s="46">
        <v>12003479.949999999</v>
      </c>
      <c r="BK525" s="46"/>
      <c r="BL525" s="46">
        <v>4950821.41</v>
      </c>
      <c r="BM525" s="46">
        <v>518423.44</v>
      </c>
      <c r="BN525" s="46">
        <v>992384.33</v>
      </c>
      <c r="BP525" s="48">
        <f>+AY525-'Приложение 2'!E527</f>
        <v>0</v>
      </c>
    </row>
    <row r="526" spans="1:68" ht="12.75" customHeight="1" x14ac:dyDescent="0.2">
      <c r="A526" s="36">
        <f t="shared" si="194"/>
        <v>512</v>
      </c>
      <c r="B526" s="36">
        <f t="shared" si="195"/>
        <v>22</v>
      </c>
      <c r="C526" s="37" t="s">
        <v>58</v>
      </c>
      <c r="D526" s="37" t="s">
        <v>644</v>
      </c>
      <c r="E526" s="38" t="s">
        <v>83</v>
      </c>
      <c r="F526" s="39" t="s">
        <v>61</v>
      </c>
      <c r="G526" s="39">
        <v>4</v>
      </c>
      <c r="H526" s="39">
        <v>4</v>
      </c>
      <c r="I526" s="39">
        <v>2434.4</v>
      </c>
      <c r="J526" s="39">
        <v>2434.4</v>
      </c>
      <c r="K526" s="38">
        <v>0</v>
      </c>
      <c r="L526" s="40">
        <v>120</v>
      </c>
      <c r="M526" s="41">
        <f t="shared" si="191"/>
        <v>51895638.479999989</v>
      </c>
      <c r="N526" s="41"/>
      <c r="O526" s="41">
        <v>1878674.26</v>
      </c>
      <c r="P526" s="41">
        <v>0</v>
      </c>
      <c r="Q526" s="41">
        <f t="shared" si="192"/>
        <v>2183750.7740000002</v>
      </c>
      <c r="R526" s="41">
        <f t="shared" si="205"/>
        <v>10122235.200000001</v>
      </c>
      <c r="S526" s="41">
        <f t="shared" si="206"/>
        <v>37710978.245999992</v>
      </c>
      <c r="T526" s="38">
        <v>18660.599999999999</v>
      </c>
      <c r="U526" s="38">
        <v>21317.63</v>
      </c>
      <c r="V526" s="39">
        <v>2027</v>
      </c>
      <c r="W526" s="42">
        <v>1896954.11</v>
      </c>
      <c r="X526" s="43">
        <f t="shared" si="203"/>
        <v>286796.66399999999</v>
      </c>
      <c r="Y526" s="43">
        <f t="shared" si="207"/>
        <v>10122235.200000001</v>
      </c>
      <c r="Z526" s="33"/>
      <c r="AA526" s="43">
        <f t="shared" si="197"/>
        <v>51895638.485496327</v>
      </c>
      <c r="AB526" s="43">
        <v>8136115.54</v>
      </c>
      <c r="AC526" s="43">
        <v>3919431.32</v>
      </c>
      <c r="AD526" s="43">
        <v>2393593.1</v>
      </c>
      <c r="AE526" s="43">
        <v>2315163.85</v>
      </c>
      <c r="AF526" s="43">
        <v>0</v>
      </c>
      <c r="AG526" s="43">
        <v>0</v>
      </c>
      <c r="AH526" s="43">
        <v>0</v>
      </c>
      <c r="AI526" s="43">
        <v>0</v>
      </c>
      <c r="AJ526" s="43">
        <v>11753875.01</v>
      </c>
      <c r="AK526" s="43">
        <v>4893368.3499999996</v>
      </c>
      <c r="AL526" s="43">
        <v>12015819.560000001</v>
      </c>
      <c r="AM526" s="43">
        <v>0</v>
      </c>
      <c r="AN526" s="43">
        <v>4955910.8663999997</v>
      </c>
      <c r="AO526" s="43">
        <v>518956.3848</v>
      </c>
      <c r="AP526" s="43">
        <v>993404.50429632002</v>
      </c>
      <c r="AQ526" s="5">
        <f t="shared" si="198"/>
        <v>7</v>
      </c>
      <c r="AS526" s="36">
        <f t="shared" si="199"/>
        <v>100</v>
      </c>
      <c r="AT526" s="36">
        <f t="shared" si="200"/>
        <v>20</v>
      </c>
      <c r="AU526" s="37" t="s">
        <v>58</v>
      </c>
      <c r="AV526" s="36" t="s">
        <v>644</v>
      </c>
      <c r="AW526" s="36"/>
      <c r="AX526" s="45">
        <f t="shared" si="204"/>
        <v>0</v>
      </c>
      <c r="AY526" s="46">
        <v>51895638.479999997</v>
      </c>
      <c r="AZ526" s="46">
        <v>8136115.54</v>
      </c>
      <c r="BA526" s="46">
        <v>3919431.32</v>
      </c>
      <c r="BB526" s="46">
        <v>2393593.1</v>
      </c>
      <c r="BC526" s="46">
        <v>2315163.85</v>
      </c>
      <c r="BD526" s="46"/>
      <c r="BE526" s="45"/>
      <c r="BF526" s="45">
        <v>0</v>
      </c>
      <c r="BG526" s="46"/>
      <c r="BH526" s="46">
        <v>11753875.01</v>
      </c>
      <c r="BI526" s="46">
        <v>4893368.3499999996</v>
      </c>
      <c r="BJ526" s="46">
        <v>12015819.560000001</v>
      </c>
      <c r="BK526" s="46"/>
      <c r="BL526" s="46">
        <v>4955910.87</v>
      </c>
      <c r="BM526" s="46">
        <v>518956.38</v>
      </c>
      <c r="BN526" s="46">
        <v>993404.5</v>
      </c>
      <c r="BP526" s="48">
        <f>+AY526-'Приложение 2'!E528</f>
        <v>0</v>
      </c>
    </row>
    <row r="527" spans="1:68" ht="12.75" customHeight="1" x14ac:dyDescent="0.2">
      <c r="A527" s="36">
        <f t="shared" si="194"/>
        <v>513</v>
      </c>
      <c r="B527" s="36">
        <f t="shared" si="195"/>
        <v>23</v>
      </c>
      <c r="C527" s="37" t="s">
        <v>58</v>
      </c>
      <c r="D527" s="37" t="s">
        <v>645</v>
      </c>
      <c r="E527" s="38" t="s">
        <v>83</v>
      </c>
      <c r="F527" s="39" t="s">
        <v>61</v>
      </c>
      <c r="G527" s="39">
        <v>4</v>
      </c>
      <c r="H527" s="39">
        <v>4</v>
      </c>
      <c r="I527" s="39">
        <v>2476.8000000000002</v>
      </c>
      <c r="J527" s="39">
        <v>2324.1999999999998</v>
      </c>
      <c r="K527" s="38">
        <v>152.6</v>
      </c>
      <c r="L527" s="40">
        <v>96</v>
      </c>
      <c r="M527" s="41">
        <f t="shared" si="191"/>
        <v>52799505.979999989</v>
      </c>
      <c r="N527" s="41"/>
      <c r="O527" s="41">
        <v>1879073.98</v>
      </c>
      <c r="P527" s="41">
        <v>0</v>
      </c>
      <c r="Q527" s="41">
        <f t="shared" si="192"/>
        <v>2339438.6039999998</v>
      </c>
      <c r="R527" s="41">
        <f t="shared" si="205"/>
        <v>10933045.199999999</v>
      </c>
      <c r="S527" s="41">
        <f t="shared" si="206"/>
        <v>37647948.195999995</v>
      </c>
      <c r="T527" s="38">
        <v>18660.599999999999</v>
      </c>
      <c r="U527" s="38">
        <v>21317.63</v>
      </c>
      <c r="V527" s="39">
        <v>2027</v>
      </c>
      <c r="W527" s="42">
        <v>2029668.99</v>
      </c>
      <c r="X527" s="43">
        <f t="shared" si="203"/>
        <v>309769.61399999994</v>
      </c>
      <c r="Y527" s="43">
        <f t="shared" si="207"/>
        <v>10933045.199999999</v>
      </c>
      <c r="Z527" s="33"/>
      <c r="AA527" s="43">
        <f t="shared" si="197"/>
        <v>52799505.982421122</v>
      </c>
      <c r="AB527" s="43">
        <v>8277822.4500000002</v>
      </c>
      <c r="AC527" s="43">
        <v>3987696.14</v>
      </c>
      <c r="AD527" s="43">
        <v>2435282.37</v>
      </c>
      <c r="AE527" s="43">
        <v>2355487.11</v>
      </c>
      <c r="AF527" s="43">
        <v>0</v>
      </c>
      <c r="AG527" s="43">
        <v>0</v>
      </c>
      <c r="AH527" s="43">
        <v>0</v>
      </c>
      <c r="AI527" s="43">
        <v>0</v>
      </c>
      <c r="AJ527" s="43">
        <v>11958592.51</v>
      </c>
      <c r="AK527" s="43">
        <v>4978596.25</v>
      </c>
      <c r="AL527" s="43">
        <v>12225099.359999999</v>
      </c>
      <c r="AM527" s="43">
        <v>0</v>
      </c>
      <c r="AN527" s="43">
        <v>5042228.0791999996</v>
      </c>
      <c r="AO527" s="43">
        <v>527995.06000000006</v>
      </c>
      <c r="AP527" s="43">
        <v>1010706.65322112</v>
      </c>
      <c r="AQ527" s="5">
        <f t="shared" si="198"/>
        <v>7</v>
      </c>
      <c r="AS527" s="36">
        <f t="shared" si="199"/>
        <v>101</v>
      </c>
      <c r="AT527" s="36">
        <f t="shared" si="200"/>
        <v>21</v>
      </c>
      <c r="AU527" s="37" t="s">
        <v>58</v>
      </c>
      <c r="AV527" s="36" t="s">
        <v>645</v>
      </c>
      <c r="AW527" s="36"/>
      <c r="AX527" s="45">
        <f t="shared" si="204"/>
        <v>0</v>
      </c>
      <c r="AY527" s="46">
        <v>52799505.979999997</v>
      </c>
      <c r="AZ527" s="46">
        <v>8277822.4500000002</v>
      </c>
      <c r="BA527" s="46">
        <v>3987696.14</v>
      </c>
      <c r="BB527" s="46">
        <v>2435282.37</v>
      </c>
      <c r="BC527" s="46">
        <v>2355487.11</v>
      </c>
      <c r="BD527" s="46"/>
      <c r="BE527" s="45"/>
      <c r="BF527" s="45">
        <v>0</v>
      </c>
      <c r="BG527" s="46"/>
      <c r="BH527" s="46">
        <v>11958592.51</v>
      </c>
      <c r="BI527" s="46">
        <v>4978596.25</v>
      </c>
      <c r="BJ527" s="46">
        <v>12225099.359999999</v>
      </c>
      <c r="BK527" s="46"/>
      <c r="BL527" s="46">
        <v>5042228.08</v>
      </c>
      <c r="BM527" s="46">
        <v>527995.06000000006</v>
      </c>
      <c r="BN527" s="46">
        <v>1010706.65</v>
      </c>
      <c r="BP527" s="48">
        <f>+AY527-'Приложение 2'!E529</f>
        <v>0</v>
      </c>
    </row>
    <row r="528" spans="1:68" ht="12.75" customHeight="1" x14ac:dyDescent="0.2">
      <c r="A528" s="36">
        <f t="shared" si="194"/>
        <v>514</v>
      </c>
      <c r="B528" s="36">
        <f t="shared" si="195"/>
        <v>24</v>
      </c>
      <c r="C528" s="37" t="s">
        <v>58</v>
      </c>
      <c r="D528" s="37" t="s">
        <v>646</v>
      </c>
      <c r="E528" s="38" t="s">
        <v>96</v>
      </c>
      <c r="F528" s="39" t="s">
        <v>61</v>
      </c>
      <c r="G528" s="39">
        <v>4</v>
      </c>
      <c r="H528" s="39">
        <v>4</v>
      </c>
      <c r="I528" s="39">
        <v>2423.1999999999998</v>
      </c>
      <c r="J528" s="39">
        <v>2423.1999999999998</v>
      </c>
      <c r="K528" s="38">
        <v>0</v>
      </c>
      <c r="L528" s="40">
        <v>117</v>
      </c>
      <c r="M528" s="41">
        <f t="shared" si="191"/>
        <v>51656881</v>
      </c>
      <c r="N528" s="41"/>
      <c r="O528" s="41">
        <v>1872363.4</v>
      </c>
      <c r="P528" s="41">
        <v>0</v>
      </c>
      <c r="Q528" s="41">
        <f t="shared" si="192"/>
        <v>2152381.8319999999</v>
      </c>
      <c r="R528" s="41">
        <f t="shared" si="205"/>
        <v>10075665.600000001</v>
      </c>
      <c r="S528" s="41">
        <f t="shared" si="206"/>
        <v>37556470.167999998</v>
      </c>
      <c r="T528" s="38">
        <v>18660.599999999999</v>
      </c>
      <c r="U528" s="38">
        <v>21317.63</v>
      </c>
      <c r="V528" s="39">
        <v>2027</v>
      </c>
      <c r="W528" s="42">
        <v>1866904.64</v>
      </c>
      <c r="X528" s="43">
        <f t="shared" si="203"/>
        <v>285477.19199999998</v>
      </c>
      <c r="Y528" s="43">
        <f t="shared" si="207"/>
        <v>10075665.600000001</v>
      </c>
      <c r="Z528" s="33"/>
      <c r="AA528" s="43">
        <f t="shared" si="197"/>
        <v>51656881.00572288</v>
      </c>
      <c r="AB528" s="43">
        <v>8098683.5300000003</v>
      </c>
      <c r="AC528" s="43">
        <v>3901399.09</v>
      </c>
      <c r="AD528" s="43">
        <v>2382580.84</v>
      </c>
      <c r="AE528" s="43">
        <v>2304512.42</v>
      </c>
      <c r="AF528" s="43">
        <v>0</v>
      </c>
      <c r="AG528" s="43">
        <v>0</v>
      </c>
      <c r="AH528" s="43">
        <v>0</v>
      </c>
      <c r="AI528" s="43">
        <v>0</v>
      </c>
      <c r="AJ528" s="43">
        <v>11699798.689999999</v>
      </c>
      <c r="AK528" s="43">
        <v>4870855.3099999996</v>
      </c>
      <c r="AL528" s="43">
        <v>11960538.1</v>
      </c>
      <c r="AM528" s="43">
        <v>0</v>
      </c>
      <c r="AN528" s="43">
        <v>4933110.0908000004</v>
      </c>
      <c r="AO528" s="43">
        <v>516568.81</v>
      </c>
      <c r="AP528" s="43">
        <v>988834.12492287997</v>
      </c>
      <c r="AQ528" s="5">
        <f t="shared" si="198"/>
        <v>7</v>
      </c>
      <c r="AS528" s="36">
        <f t="shared" si="199"/>
        <v>102</v>
      </c>
      <c r="AT528" s="36">
        <f t="shared" si="200"/>
        <v>22</v>
      </c>
      <c r="AU528" s="37" t="s">
        <v>58</v>
      </c>
      <c r="AV528" s="36" t="s">
        <v>646</v>
      </c>
      <c r="AW528" s="36"/>
      <c r="AX528" s="45">
        <f t="shared" si="204"/>
        <v>0</v>
      </c>
      <c r="AY528" s="46">
        <v>51656881</v>
      </c>
      <c r="AZ528" s="46">
        <v>8098683.5300000003</v>
      </c>
      <c r="BA528" s="46">
        <v>3901399.09</v>
      </c>
      <c r="BB528" s="46">
        <v>2382580.84</v>
      </c>
      <c r="BC528" s="46">
        <v>2304512.42</v>
      </c>
      <c r="BD528" s="46"/>
      <c r="BE528" s="45"/>
      <c r="BF528" s="45">
        <v>0</v>
      </c>
      <c r="BG528" s="46"/>
      <c r="BH528" s="46">
        <v>11699798.689999999</v>
      </c>
      <c r="BI528" s="46">
        <v>4870855.3099999996</v>
      </c>
      <c r="BJ528" s="46">
        <v>11960538.1</v>
      </c>
      <c r="BK528" s="46"/>
      <c r="BL528" s="46">
        <v>4933110.09</v>
      </c>
      <c r="BM528" s="46">
        <v>516568.81</v>
      </c>
      <c r="BN528" s="46">
        <v>988834.12</v>
      </c>
      <c r="BP528" s="48">
        <f>+AY528-'Приложение 2'!E530</f>
        <v>0</v>
      </c>
    </row>
    <row r="529" spans="1:68" ht="12.75" customHeight="1" x14ac:dyDescent="0.2">
      <c r="A529" s="36">
        <f t="shared" si="194"/>
        <v>515</v>
      </c>
      <c r="B529" s="36">
        <f t="shared" si="195"/>
        <v>25</v>
      </c>
      <c r="C529" s="37" t="s">
        <v>58</v>
      </c>
      <c r="D529" s="37" t="s">
        <v>647</v>
      </c>
      <c r="E529" s="38" t="s">
        <v>96</v>
      </c>
      <c r="F529" s="39" t="s">
        <v>61</v>
      </c>
      <c r="G529" s="39">
        <v>4</v>
      </c>
      <c r="H529" s="39">
        <v>4</v>
      </c>
      <c r="I529" s="39">
        <v>2437.5</v>
      </c>
      <c r="J529" s="39">
        <v>2437.5</v>
      </c>
      <c r="K529" s="38">
        <v>0</v>
      </c>
      <c r="L529" s="40">
        <v>94</v>
      </c>
      <c r="M529" s="41">
        <f t="shared" si="191"/>
        <v>51961723.149999999</v>
      </c>
      <c r="N529" s="41"/>
      <c r="O529" s="41">
        <v>1880659.85</v>
      </c>
      <c r="P529" s="41">
        <v>0</v>
      </c>
      <c r="Q529" s="41">
        <f t="shared" si="192"/>
        <v>2233648.4249999998</v>
      </c>
      <c r="R529" s="41">
        <f t="shared" si="205"/>
        <v>10135125</v>
      </c>
      <c r="S529" s="41">
        <f t="shared" si="206"/>
        <v>37712289.875</v>
      </c>
      <c r="T529" s="38">
        <v>18660.599999999999</v>
      </c>
      <c r="U529" s="38">
        <v>21317.63</v>
      </c>
      <c r="V529" s="39">
        <v>2027</v>
      </c>
      <c r="W529" s="42">
        <v>1946486.55</v>
      </c>
      <c r="X529" s="43">
        <f t="shared" si="203"/>
        <v>287161.875</v>
      </c>
      <c r="Y529" s="43">
        <f t="shared" si="207"/>
        <v>10135125</v>
      </c>
      <c r="Z529" s="33"/>
      <c r="AA529" s="43">
        <f t="shared" si="197"/>
        <v>51961723.146626748</v>
      </c>
      <c r="AB529" s="43">
        <v>8146476.1900000004</v>
      </c>
      <c r="AC529" s="43">
        <v>3924422.38</v>
      </c>
      <c r="AD529" s="43">
        <v>2396641.14</v>
      </c>
      <c r="AE529" s="43">
        <v>2318112.0099999998</v>
      </c>
      <c r="AF529" s="43">
        <v>0</v>
      </c>
      <c r="AG529" s="43">
        <v>0</v>
      </c>
      <c r="AH529" s="43">
        <v>0</v>
      </c>
      <c r="AI529" s="43">
        <v>0</v>
      </c>
      <c r="AJ529" s="43">
        <v>11768842.57</v>
      </c>
      <c r="AK529" s="43">
        <v>4899599.63</v>
      </c>
      <c r="AL529" s="43">
        <v>12031120.68</v>
      </c>
      <c r="AM529" s="43">
        <v>0</v>
      </c>
      <c r="AN529" s="43">
        <v>4962221.7951999996</v>
      </c>
      <c r="AO529" s="43">
        <v>519617.23139999999</v>
      </c>
      <c r="AP529" s="43">
        <v>994669.52002675994</v>
      </c>
      <c r="AQ529" s="5">
        <f t="shared" si="198"/>
        <v>7</v>
      </c>
      <c r="AS529" s="36">
        <f t="shared" si="199"/>
        <v>103</v>
      </c>
      <c r="AT529" s="36">
        <f t="shared" si="200"/>
        <v>23</v>
      </c>
      <c r="AU529" s="37" t="s">
        <v>58</v>
      </c>
      <c r="AV529" s="36" t="s">
        <v>647</v>
      </c>
      <c r="AW529" s="36"/>
      <c r="AX529" s="45">
        <f t="shared" si="204"/>
        <v>0</v>
      </c>
      <c r="AY529" s="46">
        <v>51961723.149999999</v>
      </c>
      <c r="AZ529" s="46">
        <v>8146476.1900000004</v>
      </c>
      <c r="BA529" s="46">
        <v>3924422.38</v>
      </c>
      <c r="BB529" s="46">
        <v>2396641.14</v>
      </c>
      <c r="BC529" s="46">
        <v>2318112.0099999998</v>
      </c>
      <c r="BD529" s="46"/>
      <c r="BE529" s="45"/>
      <c r="BF529" s="45">
        <v>0</v>
      </c>
      <c r="BG529" s="46"/>
      <c r="BH529" s="46">
        <v>11768842.57</v>
      </c>
      <c r="BI529" s="46">
        <v>4899599.63</v>
      </c>
      <c r="BJ529" s="46">
        <v>12031120.68</v>
      </c>
      <c r="BK529" s="46"/>
      <c r="BL529" s="46">
        <v>4962221.8</v>
      </c>
      <c r="BM529" s="46">
        <v>519617.23</v>
      </c>
      <c r="BN529" s="46">
        <v>994669.52</v>
      </c>
      <c r="BP529" s="48">
        <f>+AY529-'Приложение 2'!E531</f>
        <v>0</v>
      </c>
    </row>
    <row r="530" spans="1:68" ht="12.75" customHeight="1" x14ac:dyDescent="0.2">
      <c r="A530" s="36">
        <f t="shared" si="194"/>
        <v>516</v>
      </c>
      <c r="B530" s="36">
        <f t="shared" si="195"/>
        <v>26</v>
      </c>
      <c r="C530" s="37" t="s">
        <v>58</v>
      </c>
      <c r="D530" s="37" t="s">
        <v>648</v>
      </c>
      <c r="E530" s="38" t="s">
        <v>83</v>
      </c>
      <c r="F530" s="39" t="s">
        <v>61</v>
      </c>
      <c r="G530" s="39">
        <v>4</v>
      </c>
      <c r="H530" s="39">
        <v>4</v>
      </c>
      <c r="I530" s="39">
        <v>2454.1</v>
      </c>
      <c r="J530" s="39">
        <v>2454.1</v>
      </c>
      <c r="K530" s="38">
        <v>0</v>
      </c>
      <c r="L530" s="40">
        <v>90</v>
      </c>
      <c r="M530" s="41">
        <f t="shared" si="191"/>
        <v>32743927.409999996</v>
      </c>
      <c r="N530" s="41"/>
      <c r="O530" s="41">
        <v>975058.73</v>
      </c>
      <c r="P530" s="41">
        <v>0</v>
      </c>
      <c r="Q530" s="41">
        <f t="shared" si="192"/>
        <v>2108503.4709999999</v>
      </c>
      <c r="R530" s="41">
        <f t="shared" si="205"/>
        <v>10204147.800000001</v>
      </c>
      <c r="S530" s="41">
        <f t="shared" si="206"/>
        <v>19456217.408999998</v>
      </c>
      <c r="T530" s="38">
        <v>11714.66</v>
      </c>
      <c r="U530" s="38">
        <v>13342.54</v>
      </c>
      <c r="V530" s="39">
        <v>2027</v>
      </c>
      <c r="W530" s="42">
        <v>1819385.95</v>
      </c>
      <c r="X530" s="43">
        <f t="shared" si="203"/>
        <v>289117.52100000001</v>
      </c>
      <c r="Y530" s="43">
        <f t="shared" si="207"/>
        <v>10204147.800000001</v>
      </c>
      <c r="Z530" s="33"/>
      <c r="AA530" s="43">
        <f t="shared" si="197"/>
        <v>32743927.411681376</v>
      </c>
      <c r="AB530" s="43">
        <v>8201955.7800000003</v>
      </c>
      <c r="AC530" s="43">
        <v>3951148.7</v>
      </c>
      <c r="AD530" s="43">
        <v>2412962.88</v>
      </c>
      <c r="AE530" s="43">
        <v>2333898.9500000002</v>
      </c>
      <c r="AF530" s="43">
        <v>0</v>
      </c>
      <c r="AG530" s="43">
        <v>0</v>
      </c>
      <c r="AH530" s="43">
        <v>0</v>
      </c>
      <c r="AI530" s="43">
        <v>0</v>
      </c>
      <c r="AJ530" s="43">
        <v>11848991.390000001</v>
      </c>
      <c r="AK530" s="43">
        <v>0</v>
      </c>
      <c r="AL530" s="43">
        <v>0</v>
      </c>
      <c r="AM530" s="43">
        <v>0</v>
      </c>
      <c r="AN530" s="43">
        <v>3038848.9591999999</v>
      </c>
      <c r="AO530" s="43">
        <v>327439.27409999998</v>
      </c>
      <c r="AP530" s="43">
        <v>628681.47838137997</v>
      </c>
      <c r="AQ530" s="5">
        <f t="shared" si="198"/>
        <v>5</v>
      </c>
      <c r="AS530" s="36">
        <f t="shared" si="199"/>
        <v>104</v>
      </c>
      <c r="AT530" s="36">
        <f t="shared" si="200"/>
        <v>24</v>
      </c>
      <c r="AU530" s="37" t="s">
        <v>58</v>
      </c>
      <c r="AV530" s="36" t="s">
        <v>648</v>
      </c>
      <c r="AW530" s="36"/>
      <c r="AX530" s="45">
        <f t="shared" si="204"/>
        <v>0</v>
      </c>
      <c r="AY530" s="46">
        <v>32743927.41</v>
      </c>
      <c r="AZ530" s="46">
        <v>8201955.7800000003</v>
      </c>
      <c r="BA530" s="46">
        <v>3951148.7</v>
      </c>
      <c r="BB530" s="46">
        <v>2412962.88</v>
      </c>
      <c r="BC530" s="46">
        <v>2333898.9500000002</v>
      </c>
      <c r="BD530" s="46"/>
      <c r="BE530" s="45"/>
      <c r="BF530" s="45">
        <v>0</v>
      </c>
      <c r="BG530" s="46"/>
      <c r="BH530" s="46">
        <v>11848991.390000001</v>
      </c>
      <c r="BI530" s="46"/>
      <c r="BJ530" s="46"/>
      <c r="BK530" s="46"/>
      <c r="BL530" s="46">
        <v>3038848.96</v>
      </c>
      <c r="BM530" s="46">
        <v>327439.27</v>
      </c>
      <c r="BN530" s="46">
        <v>628681.48</v>
      </c>
      <c r="BP530" s="48">
        <f>+AY530-'Приложение 2'!E532</f>
        <v>0</v>
      </c>
    </row>
    <row r="531" spans="1:68" ht="12.75" customHeight="1" x14ac:dyDescent="0.2">
      <c r="A531" s="36">
        <f t="shared" si="194"/>
        <v>517</v>
      </c>
      <c r="B531" s="36">
        <f t="shared" si="195"/>
        <v>27</v>
      </c>
      <c r="C531" s="37" t="s">
        <v>65</v>
      </c>
      <c r="D531" s="37" t="s">
        <v>649</v>
      </c>
      <c r="E531" s="38" t="s">
        <v>79</v>
      </c>
      <c r="F531" s="39" t="s">
        <v>61</v>
      </c>
      <c r="G531" s="39">
        <v>5</v>
      </c>
      <c r="H531" s="39">
        <v>8</v>
      </c>
      <c r="I531" s="39">
        <v>6029.9</v>
      </c>
      <c r="J531" s="39">
        <v>5880</v>
      </c>
      <c r="K531" s="38">
        <v>149.9</v>
      </c>
      <c r="L531" s="40">
        <v>198</v>
      </c>
      <c r="M531" s="41">
        <f t="shared" si="191"/>
        <v>52126435.329999998</v>
      </c>
      <c r="N531" s="41"/>
      <c r="O531" s="41">
        <v>1015895.11</v>
      </c>
      <c r="P531" s="41">
        <v>0</v>
      </c>
      <c r="Q531" s="41">
        <f t="shared" si="192"/>
        <v>5598837.9280000003</v>
      </c>
      <c r="R531" s="41">
        <f t="shared" si="205"/>
        <v>25695608.400000002</v>
      </c>
      <c r="S531" s="41">
        <f t="shared" si="206"/>
        <v>19816093.891999993</v>
      </c>
      <c r="T531" s="38">
        <v>7529.1</v>
      </c>
      <c r="U531" s="38">
        <v>8644.66</v>
      </c>
      <c r="V531" s="39">
        <v>2027</v>
      </c>
      <c r="W531" s="42">
        <v>4870795.6900000004</v>
      </c>
      <c r="X531" s="43">
        <f t="shared" si="203"/>
        <v>728042.23800000001</v>
      </c>
      <c r="Y531" s="43">
        <f t="shared" si="207"/>
        <v>25695608.400000002</v>
      </c>
      <c r="Z531" s="33"/>
      <c r="AA531" s="43">
        <f t="shared" si="197"/>
        <v>52126435.333595179</v>
      </c>
      <c r="AB531" s="43">
        <v>0</v>
      </c>
      <c r="AC531" s="43">
        <v>9708256.1899999995</v>
      </c>
      <c r="AD531" s="43">
        <v>5928823.1399999997</v>
      </c>
      <c r="AE531" s="43">
        <v>0</v>
      </c>
      <c r="AF531" s="43">
        <v>0</v>
      </c>
      <c r="AG531" s="43">
        <v>0</v>
      </c>
      <c r="AH531" s="43">
        <v>0</v>
      </c>
      <c r="AI531" s="43">
        <v>0</v>
      </c>
      <c r="AJ531" s="43">
        <v>0</v>
      </c>
      <c r="AK531" s="43">
        <v>0</v>
      </c>
      <c r="AL531" s="43">
        <v>29762648.030000001</v>
      </c>
      <c r="AM531" s="43">
        <v>0</v>
      </c>
      <c r="AN531" s="43">
        <v>5212643.5329999998</v>
      </c>
      <c r="AO531" s="43">
        <v>521264.35330000002</v>
      </c>
      <c r="AP531" s="43">
        <v>992800.08729517995</v>
      </c>
      <c r="AQ531" s="5">
        <f t="shared" si="198"/>
        <v>3</v>
      </c>
      <c r="AS531" s="36">
        <f t="shared" si="199"/>
        <v>105</v>
      </c>
      <c r="AT531" s="36">
        <f t="shared" si="200"/>
        <v>25</v>
      </c>
      <c r="AU531" s="37" t="s">
        <v>65</v>
      </c>
      <c r="AV531" s="36" t="s">
        <v>649</v>
      </c>
      <c r="AW531" s="36"/>
      <c r="AX531" s="45">
        <f t="shared" si="204"/>
        <v>0</v>
      </c>
      <c r="AY531" s="46">
        <v>52126435.329999998</v>
      </c>
      <c r="AZ531" s="46"/>
      <c r="BA531" s="46">
        <v>9708256.1899999995</v>
      </c>
      <c r="BB531" s="46">
        <v>5928823.1399999997</v>
      </c>
      <c r="BC531" s="46"/>
      <c r="BD531" s="46"/>
      <c r="BE531" s="45"/>
      <c r="BF531" s="45">
        <v>0</v>
      </c>
      <c r="BG531" s="46"/>
      <c r="BH531" s="46"/>
      <c r="BI531" s="46"/>
      <c r="BJ531" s="46">
        <v>29762648.030000001</v>
      </c>
      <c r="BK531" s="46"/>
      <c r="BL531" s="46">
        <v>5212643.53</v>
      </c>
      <c r="BM531" s="46">
        <v>521264.35</v>
      </c>
      <c r="BN531" s="46">
        <v>992800.09</v>
      </c>
      <c r="BP531" s="48">
        <f>+AY531-'Приложение 2'!E533</f>
        <v>0</v>
      </c>
    </row>
    <row r="532" spans="1:68" ht="12.75" customHeight="1" x14ac:dyDescent="0.2">
      <c r="A532" s="36">
        <f t="shared" si="194"/>
        <v>518</v>
      </c>
      <c r="B532" s="36">
        <f t="shared" si="195"/>
        <v>28</v>
      </c>
      <c r="C532" s="37" t="s">
        <v>65</v>
      </c>
      <c r="D532" s="37" t="s">
        <v>650</v>
      </c>
      <c r="E532" s="38" t="s">
        <v>92</v>
      </c>
      <c r="F532" s="39" t="s">
        <v>61</v>
      </c>
      <c r="G532" s="39">
        <v>5</v>
      </c>
      <c r="H532" s="39">
        <v>3</v>
      </c>
      <c r="I532" s="39">
        <v>4860.8</v>
      </c>
      <c r="J532" s="39">
        <v>4313.1000000000004</v>
      </c>
      <c r="K532" s="38">
        <v>547.70000000000005</v>
      </c>
      <c r="L532" s="40">
        <v>144</v>
      </c>
      <c r="M532" s="41">
        <f t="shared" si="191"/>
        <v>47137559.409999996</v>
      </c>
      <c r="N532" s="41"/>
      <c r="O532" s="41">
        <v>1050581.2</v>
      </c>
      <c r="P532" s="41">
        <v>0</v>
      </c>
      <c r="Q532" s="41">
        <f t="shared" si="192"/>
        <v>2761593.5549999997</v>
      </c>
      <c r="R532" s="41">
        <f t="shared" si="205"/>
        <v>22488543.000000004</v>
      </c>
      <c r="S532" s="41">
        <f t="shared" si="206"/>
        <v>20836841.65499999</v>
      </c>
      <c r="T532" s="38">
        <v>8412.89</v>
      </c>
      <c r="U532" s="38">
        <v>9697.49</v>
      </c>
      <c r="V532" s="39">
        <v>2027</v>
      </c>
      <c r="W532" s="42">
        <v>2124418.17</v>
      </c>
      <c r="X532" s="43">
        <f t="shared" si="203"/>
        <v>637175.38500000001</v>
      </c>
      <c r="Y532" s="43">
        <f t="shared" si="207"/>
        <v>22488543.000000004</v>
      </c>
      <c r="Z532" s="33"/>
      <c r="AA532" s="43">
        <f t="shared" si="197"/>
        <v>47137559.408549152</v>
      </c>
      <c r="AB532" s="43">
        <v>0</v>
      </c>
      <c r="AC532" s="43">
        <v>0</v>
      </c>
      <c r="AD532" s="43">
        <v>0</v>
      </c>
      <c r="AE532" s="43">
        <v>4622719.54</v>
      </c>
      <c r="AF532" s="43">
        <v>0</v>
      </c>
      <c r="AG532" s="43">
        <v>0</v>
      </c>
      <c r="AH532" s="43">
        <v>0</v>
      </c>
      <c r="AI532" s="43">
        <v>0</v>
      </c>
      <c r="AJ532" s="43">
        <v>0</v>
      </c>
      <c r="AK532" s="43">
        <v>0</v>
      </c>
      <c r="AL532" s="43">
        <v>23992152.370000001</v>
      </c>
      <c r="AM532" s="43">
        <v>12278516.35</v>
      </c>
      <c r="AN532" s="43">
        <v>4878539.9765999997</v>
      </c>
      <c r="AO532" s="43">
        <v>471375.59399999998</v>
      </c>
      <c r="AP532" s="43">
        <v>894255.57794916001</v>
      </c>
      <c r="AQ532" s="5">
        <f t="shared" si="198"/>
        <v>3</v>
      </c>
      <c r="AS532" s="36">
        <f t="shared" si="199"/>
        <v>106</v>
      </c>
      <c r="AT532" s="36">
        <f t="shared" si="200"/>
        <v>26</v>
      </c>
      <c r="AU532" s="37" t="s">
        <v>65</v>
      </c>
      <c r="AV532" s="36" t="s">
        <v>650</v>
      </c>
      <c r="AW532" s="36"/>
      <c r="AX532" s="45">
        <f t="shared" si="204"/>
        <v>0</v>
      </c>
      <c r="AY532" s="46">
        <v>47137559.409999996</v>
      </c>
      <c r="AZ532" s="46"/>
      <c r="BA532" s="46"/>
      <c r="BB532" s="46"/>
      <c r="BC532" s="46">
        <v>4622719.54</v>
      </c>
      <c r="BD532" s="46"/>
      <c r="BE532" s="45"/>
      <c r="BF532" s="45">
        <v>0</v>
      </c>
      <c r="BG532" s="46"/>
      <c r="BH532" s="46"/>
      <c r="BI532" s="46"/>
      <c r="BJ532" s="46">
        <v>23992152.370000001</v>
      </c>
      <c r="BK532" s="46">
        <v>12278516.35</v>
      </c>
      <c r="BL532" s="46">
        <v>4878539.9800000004</v>
      </c>
      <c r="BM532" s="46">
        <v>471375.59</v>
      </c>
      <c r="BN532" s="46">
        <v>894255.58</v>
      </c>
      <c r="BP532" s="48">
        <f>+AY532-'Приложение 2'!E534</f>
        <v>0</v>
      </c>
    </row>
    <row r="533" spans="1:68" ht="12.75" customHeight="1" x14ac:dyDescent="0.2">
      <c r="A533" s="36">
        <f t="shared" si="194"/>
        <v>519</v>
      </c>
      <c r="B533" s="36">
        <f t="shared" si="195"/>
        <v>29</v>
      </c>
      <c r="C533" s="37" t="s">
        <v>65</v>
      </c>
      <c r="D533" s="36" t="s">
        <v>651</v>
      </c>
      <c r="E533" s="38" t="s">
        <v>110</v>
      </c>
      <c r="F533" s="39" t="s">
        <v>61</v>
      </c>
      <c r="G533" s="39">
        <v>5</v>
      </c>
      <c r="H533" s="39">
        <v>4</v>
      </c>
      <c r="I533" s="38">
        <v>4869.2</v>
      </c>
      <c r="J533" s="38">
        <v>4823.5</v>
      </c>
      <c r="K533" s="38">
        <v>45.699999999999797</v>
      </c>
      <c r="L533" s="40">
        <v>161</v>
      </c>
      <c r="M533" s="41">
        <f t="shared" si="191"/>
        <v>14122140.759999998</v>
      </c>
      <c r="N533" s="41"/>
      <c r="O533" s="41">
        <v>1344814.75</v>
      </c>
      <c r="P533" s="41">
        <v>0</v>
      </c>
      <c r="Q533" s="41">
        <f t="shared" si="192"/>
        <v>579024.36899999995</v>
      </c>
      <c r="R533" s="41">
        <f>+AY533-O533-P533-Q533</f>
        <v>12198301.640999999</v>
      </c>
      <c r="S533" s="41">
        <v>0</v>
      </c>
      <c r="T533" s="38">
        <v>2526.0300000000002</v>
      </c>
      <c r="U533" s="38">
        <v>2900.3</v>
      </c>
      <c r="V533" s="39">
        <v>2027</v>
      </c>
      <c r="W533" s="50">
        <v>0</v>
      </c>
      <c r="X533" s="43">
        <f t="shared" si="203"/>
        <v>579024.36899999995</v>
      </c>
      <c r="Y533" s="50" t="e">
        <f>+(J533*11.55+K533*23.1)*12*30+[4]Лист1!$BC$134</f>
        <v>#REF!</v>
      </c>
      <c r="Z533" s="33"/>
      <c r="AA533" s="43">
        <f t="shared" si="197"/>
        <v>14122140.756514961</v>
      </c>
      <c r="AB533" s="43">
        <v>0</v>
      </c>
      <c r="AC533" s="43">
        <v>0</v>
      </c>
      <c r="AD533" s="43">
        <v>0</v>
      </c>
      <c r="AE533" s="43">
        <v>0</v>
      </c>
      <c r="AF533" s="43">
        <v>0</v>
      </c>
      <c r="AG533" s="43"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v>0</v>
      </c>
      <c r="AM533" s="43">
        <v>12299734.98</v>
      </c>
      <c r="AN533" s="43">
        <v>1412214.0759999999</v>
      </c>
      <c r="AO533" s="43">
        <v>141221.40760000001</v>
      </c>
      <c r="AP533" s="43">
        <v>268970.29291496001</v>
      </c>
      <c r="AQ533" s="5">
        <f t="shared" si="198"/>
        <v>1</v>
      </c>
      <c r="AS533" s="36">
        <f t="shared" si="199"/>
        <v>107</v>
      </c>
      <c r="AT533" s="36">
        <f t="shared" si="200"/>
        <v>27</v>
      </c>
      <c r="AU533" s="37" t="s">
        <v>65</v>
      </c>
      <c r="AV533" s="36" t="s">
        <v>651</v>
      </c>
      <c r="AW533" s="36"/>
      <c r="AX533" s="45">
        <f t="shared" si="204"/>
        <v>0</v>
      </c>
      <c r="AY533" s="46">
        <v>14122140.76</v>
      </c>
      <c r="AZ533" s="46"/>
      <c r="BA533" s="46"/>
      <c r="BB533" s="46"/>
      <c r="BC533" s="46"/>
      <c r="BD533" s="46"/>
      <c r="BE533" s="45"/>
      <c r="BF533" s="45">
        <v>0</v>
      </c>
      <c r="BG533" s="46"/>
      <c r="BH533" s="46"/>
      <c r="BI533" s="46"/>
      <c r="BJ533" s="46"/>
      <c r="BK533" s="46">
        <v>12299734.98</v>
      </c>
      <c r="BL533" s="46">
        <v>1412214.08</v>
      </c>
      <c r="BM533" s="46">
        <v>141221.41</v>
      </c>
      <c r="BN533" s="46">
        <v>268970.28999999998</v>
      </c>
      <c r="BP533" s="48">
        <f>+AY533-'Приложение 2'!E535</f>
        <v>0</v>
      </c>
    </row>
    <row r="534" spans="1:68" ht="12.75" customHeight="1" x14ac:dyDescent="0.2">
      <c r="A534" s="36">
        <f t="shared" si="194"/>
        <v>520</v>
      </c>
      <c r="B534" s="36">
        <f t="shared" si="195"/>
        <v>30</v>
      </c>
      <c r="C534" s="37" t="s">
        <v>65</v>
      </c>
      <c r="D534" s="36" t="s">
        <v>652</v>
      </c>
      <c r="E534" s="38" t="s">
        <v>141</v>
      </c>
      <c r="F534" s="39" t="s">
        <v>61</v>
      </c>
      <c r="G534" s="39">
        <v>2</v>
      </c>
      <c r="H534" s="39">
        <v>2</v>
      </c>
      <c r="I534" s="38">
        <v>379</v>
      </c>
      <c r="J534" s="38">
        <v>379</v>
      </c>
      <c r="K534" s="38">
        <v>0</v>
      </c>
      <c r="L534" s="40">
        <v>19</v>
      </c>
      <c r="M534" s="41" t="e">
        <f t="shared" si="191"/>
        <v>#REF!</v>
      </c>
      <c r="N534" s="41"/>
      <c r="O534" s="41">
        <v>503298.02</v>
      </c>
      <c r="P534" s="41">
        <v>0</v>
      </c>
      <c r="Q534" s="41">
        <f t="shared" si="192"/>
        <v>44649.989999999991</v>
      </c>
      <c r="R534" s="41" t="e">
        <f>IF(Y534&gt;0, Y534, 0)</f>
        <v>#REF!</v>
      </c>
      <c r="S534" s="41" t="e">
        <f>IF(Y534&gt;0, AY534-O534-P534-Q534-R534, 0)</f>
        <v>#REF!</v>
      </c>
      <c r="T534" s="38">
        <v>11750.23</v>
      </c>
      <c r="U534" s="38">
        <v>13491.22</v>
      </c>
      <c r="V534" s="39">
        <v>2027</v>
      </c>
      <c r="W534" s="43">
        <v>0</v>
      </c>
      <c r="X534" s="43">
        <f t="shared" si="203"/>
        <v>44649.989999999991</v>
      </c>
      <c r="Y534" s="43" t="e">
        <f>+(J534*11.55+K534*23.1)*12*30+[3]Лист1!$BC$154</f>
        <v>#REF!</v>
      </c>
      <c r="Z534" s="33"/>
      <c r="AA534" s="43">
        <f t="shared" si="197"/>
        <v>5113172.3829494799</v>
      </c>
      <c r="AB534" s="43">
        <v>0</v>
      </c>
      <c r="AC534" s="43">
        <v>0</v>
      </c>
      <c r="AD534" s="43">
        <v>0</v>
      </c>
      <c r="AE534" s="43">
        <v>0</v>
      </c>
      <c r="AF534" s="43">
        <v>0</v>
      </c>
      <c r="AG534" s="43">
        <v>0</v>
      </c>
      <c r="AH534" s="43">
        <v>0</v>
      </c>
      <c r="AI534" s="43">
        <v>0</v>
      </c>
      <c r="AJ534" s="43">
        <v>0</v>
      </c>
      <c r="AK534" s="43">
        <v>0</v>
      </c>
      <c r="AL534" s="43">
        <v>4453337.9400000004</v>
      </c>
      <c r="AM534" s="43">
        <v>0</v>
      </c>
      <c r="AN534" s="43">
        <v>511317.23800000001</v>
      </c>
      <c r="AO534" s="43">
        <v>51131.7238</v>
      </c>
      <c r="AP534" s="43">
        <v>97385.481149479994</v>
      </c>
      <c r="AQ534" s="5">
        <f t="shared" si="198"/>
        <v>1</v>
      </c>
      <c r="AS534" s="36">
        <f t="shared" si="199"/>
        <v>108</v>
      </c>
      <c r="AT534" s="36">
        <f t="shared" si="200"/>
        <v>28</v>
      </c>
      <c r="AU534" s="37" t="s">
        <v>65</v>
      </c>
      <c r="AV534" s="36" t="s">
        <v>652</v>
      </c>
      <c r="AW534" s="36"/>
      <c r="AX534" s="45" t="e">
        <f t="shared" si="204"/>
        <v>#REF!</v>
      </c>
      <c r="AY534" s="46">
        <v>5113172.38</v>
      </c>
      <c r="AZ534" s="46"/>
      <c r="BA534" s="46"/>
      <c r="BB534" s="46"/>
      <c r="BC534" s="46"/>
      <c r="BD534" s="46"/>
      <c r="BE534" s="45"/>
      <c r="BF534" s="45">
        <v>0</v>
      </c>
      <c r="BG534" s="46"/>
      <c r="BH534" s="46"/>
      <c r="BI534" s="46"/>
      <c r="BJ534" s="46">
        <v>4453337.9400000004</v>
      </c>
      <c r="BK534" s="46"/>
      <c r="BL534" s="46">
        <v>511317.24</v>
      </c>
      <c r="BM534" s="46">
        <v>51131.72</v>
      </c>
      <c r="BN534" s="46">
        <v>97385.48</v>
      </c>
      <c r="BP534" s="48">
        <f>+AY534-'Приложение 2'!E536</f>
        <v>0</v>
      </c>
    </row>
    <row r="535" spans="1:68" ht="12.75" customHeight="1" x14ac:dyDescent="0.2">
      <c r="A535" s="36">
        <f t="shared" si="194"/>
        <v>521</v>
      </c>
      <c r="B535" s="36">
        <f t="shared" si="195"/>
        <v>31</v>
      </c>
      <c r="C535" s="37" t="s">
        <v>72</v>
      </c>
      <c r="D535" s="36" t="s">
        <v>653</v>
      </c>
      <c r="E535" s="38" t="s">
        <v>71</v>
      </c>
      <c r="F535" s="39" t="s">
        <v>61</v>
      </c>
      <c r="G535" s="39">
        <v>5</v>
      </c>
      <c r="H535" s="39">
        <v>6</v>
      </c>
      <c r="I535" s="38">
        <v>4693.8</v>
      </c>
      <c r="J535" s="38">
        <v>4693.8</v>
      </c>
      <c r="K535" s="38">
        <v>0</v>
      </c>
      <c r="L535" s="40">
        <v>224</v>
      </c>
      <c r="M535" s="41" t="e">
        <f t="shared" si="191"/>
        <v>#REF!</v>
      </c>
      <c r="N535" s="41"/>
      <c r="O535" s="41">
        <v>1437764.51</v>
      </c>
      <c r="P535" s="41">
        <v>0</v>
      </c>
      <c r="Q535" s="41">
        <f t="shared" si="192"/>
        <v>552976.57799999998</v>
      </c>
      <c r="R535" s="41" t="e">
        <f>IF(Y535&gt;0, Y535, 0)</f>
        <v>#REF!</v>
      </c>
      <c r="S535" s="41" t="e">
        <f>IF(Y535&gt;0, AY535-O535-P535-Q535-R535, 0)</f>
        <v>#REF!</v>
      </c>
      <c r="T535" s="38">
        <v>5811.48</v>
      </c>
      <c r="U535" s="38">
        <v>6610.95</v>
      </c>
      <c r="V535" s="39">
        <v>2027</v>
      </c>
      <c r="W535" s="50">
        <v>0</v>
      </c>
      <c r="X535" s="43">
        <f t="shared" si="203"/>
        <v>552976.57799999998</v>
      </c>
      <c r="Y535" s="50" t="e">
        <f>+(J535*11.55+K535*23.1)*12*30+[4]Лист1!$BC$86</f>
        <v>#REF!</v>
      </c>
      <c r="Z535" s="33"/>
      <c r="AA535" s="43">
        <f t="shared" si="197"/>
        <v>31030477.107252799</v>
      </c>
      <c r="AB535" s="43">
        <v>0</v>
      </c>
      <c r="AC535" s="43">
        <v>0</v>
      </c>
      <c r="AD535" s="43">
        <v>4615119.66</v>
      </c>
      <c r="AE535" s="43">
        <v>0</v>
      </c>
      <c r="AF535" s="43">
        <v>0</v>
      </c>
      <c r="AG535" s="43">
        <v>0</v>
      </c>
      <c r="AH535" s="43">
        <v>0</v>
      </c>
      <c r="AI535" s="43">
        <v>0</v>
      </c>
      <c r="AJ535" s="43">
        <v>22662807.469999999</v>
      </c>
      <c r="AK535" s="43">
        <v>0</v>
      </c>
      <c r="AL535" s="43">
        <v>0</v>
      </c>
      <c r="AM535" s="43">
        <v>0</v>
      </c>
      <c r="AN535" s="43">
        <v>2845732.1869000001</v>
      </c>
      <c r="AO535" s="43">
        <v>310304.77110000001</v>
      </c>
      <c r="AP535" s="43">
        <v>596513.01925280003</v>
      </c>
      <c r="AQ535" s="5">
        <f t="shared" si="198"/>
        <v>2</v>
      </c>
      <c r="AS535" s="36">
        <f t="shared" si="199"/>
        <v>109</v>
      </c>
      <c r="AT535" s="36">
        <f t="shared" si="200"/>
        <v>29</v>
      </c>
      <c r="AU535" s="37" t="s">
        <v>72</v>
      </c>
      <c r="AV535" s="36" t="s">
        <v>653</v>
      </c>
      <c r="AW535" s="36"/>
      <c r="AX535" s="45" t="e">
        <f t="shared" si="204"/>
        <v>#REF!</v>
      </c>
      <c r="AY535" s="46">
        <v>31030477.109999999</v>
      </c>
      <c r="AZ535" s="46"/>
      <c r="BA535" s="46"/>
      <c r="BB535" s="46">
        <v>4615119.66</v>
      </c>
      <c r="BC535" s="46"/>
      <c r="BD535" s="46"/>
      <c r="BE535" s="45"/>
      <c r="BF535" s="45">
        <v>0</v>
      </c>
      <c r="BG535" s="46"/>
      <c r="BH535" s="46">
        <v>22662807.469999999</v>
      </c>
      <c r="BI535" s="46"/>
      <c r="BJ535" s="46"/>
      <c r="BK535" s="46"/>
      <c r="BL535" s="46">
        <v>2845732.19</v>
      </c>
      <c r="BM535" s="46">
        <v>310304.77</v>
      </c>
      <c r="BN535" s="46">
        <v>596513.02</v>
      </c>
      <c r="BP535" s="48">
        <f>+AY535-'Приложение 2'!E537</f>
        <v>0</v>
      </c>
    </row>
    <row r="536" spans="1:68" ht="12.75" customHeight="1" x14ac:dyDescent="0.2">
      <c r="A536" s="36">
        <f t="shared" si="194"/>
        <v>522</v>
      </c>
      <c r="B536" s="36">
        <f t="shared" si="195"/>
        <v>32</v>
      </c>
      <c r="C536" s="37" t="s">
        <v>72</v>
      </c>
      <c r="D536" s="36" t="s">
        <v>654</v>
      </c>
      <c r="E536" s="38" t="s">
        <v>110</v>
      </c>
      <c r="F536" s="39" t="s">
        <v>61</v>
      </c>
      <c r="G536" s="39">
        <v>10</v>
      </c>
      <c r="H536" s="39">
        <v>1</v>
      </c>
      <c r="I536" s="38">
        <v>3562.9</v>
      </c>
      <c r="J536" s="38">
        <v>3068</v>
      </c>
      <c r="K536" s="38">
        <v>0</v>
      </c>
      <c r="L536" s="40">
        <v>120</v>
      </c>
      <c r="M536" s="41">
        <f t="shared" si="191"/>
        <v>9817661.3599999994</v>
      </c>
      <c r="N536" s="41"/>
      <c r="O536" s="41">
        <v>440483.8</v>
      </c>
      <c r="P536" s="41">
        <v>0</v>
      </c>
      <c r="Q536" s="41">
        <f t="shared" si="192"/>
        <v>480356.75999999995</v>
      </c>
      <c r="R536" s="41">
        <f>+AY536-O536-P536-Q536</f>
        <v>8896820.7999999989</v>
      </c>
      <c r="S536" s="41">
        <v>0</v>
      </c>
      <c r="T536" s="38">
        <v>2849.7</v>
      </c>
      <c r="U536" s="38">
        <v>3200.02</v>
      </c>
      <c r="V536" s="39">
        <v>2027</v>
      </c>
      <c r="W536" s="50">
        <v>0</v>
      </c>
      <c r="X536" s="43">
        <f>+(J536*15.35+K536*26.02)*12*0.85</f>
        <v>480356.75999999995</v>
      </c>
      <c r="Y536" s="50" t="e">
        <f>+(J536*15.35+K536*26.02)*12*30+[4]Лист1!$BC$85</f>
        <v>#REF!</v>
      </c>
      <c r="Z536" s="33"/>
      <c r="AA536" s="43">
        <f t="shared" si="197"/>
        <v>9817661.3597246408</v>
      </c>
      <c r="AB536" s="43">
        <v>8742882.6999999993</v>
      </c>
      <c r="AC536" s="43">
        <v>0</v>
      </c>
      <c r="AD536" s="43">
        <v>0</v>
      </c>
      <c r="AE536" s="43">
        <v>0</v>
      </c>
      <c r="AF536" s="43">
        <v>0</v>
      </c>
      <c r="AG536" s="43">
        <v>0</v>
      </c>
      <c r="AH536" s="43">
        <v>0</v>
      </c>
      <c r="AI536" s="43">
        <v>0</v>
      </c>
      <c r="AJ536" s="43">
        <v>0</v>
      </c>
      <c r="AK536" s="43">
        <v>0</v>
      </c>
      <c r="AL536" s="43">
        <v>0</v>
      </c>
      <c r="AM536" s="43">
        <v>0</v>
      </c>
      <c r="AN536" s="43">
        <v>785412.90879999998</v>
      </c>
      <c r="AO536" s="43">
        <v>98176.613599999997</v>
      </c>
      <c r="AP536" s="43">
        <v>191189.13732464</v>
      </c>
      <c r="AQ536" s="5">
        <f t="shared" si="198"/>
        <v>1</v>
      </c>
      <c r="AS536" s="36">
        <f t="shared" si="199"/>
        <v>110</v>
      </c>
      <c r="AT536" s="36">
        <f t="shared" si="200"/>
        <v>30</v>
      </c>
      <c r="AU536" s="37" t="s">
        <v>72</v>
      </c>
      <c r="AV536" s="36" t="s">
        <v>654</v>
      </c>
      <c r="AW536" s="36"/>
      <c r="AX536" s="45">
        <f t="shared" si="204"/>
        <v>0</v>
      </c>
      <c r="AY536" s="46">
        <v>9817661.3599999994</v>
      </c>
      <c r="AZ536" s="46">
        <v>8742882.6999999993</v>
      </c>
      <c r="BA536" s="46"/>
      <c r="BB536" s="46"/>
      <c r="BC536" s="46"/>
      <c r="BD536" s="46"/>
      <c r="BE536" s="45"/>
      <c r="BF536" s="45">
        <v>0</v>
      </c>
      <c r="BG536" s="46"/>
      <c r="BH536" s="46"/>
      <c r="BI536" s="46"/>
      <c r="BJ536" s="46"/>
      <c r="BK536" s="46"/>
      <c r="BL536" s="46">
        <v>785412.91</v>
      </c>
      <c r="BM536" s="46">
        <v>98176.61</v>
      </c>
      <c r="BN536" s="46">
        <v>191189.14</v>
      </c>
      <c r="BP536" s="48">
        <f>+AY536-'Приложение 2'!E538</f>
        <v>0</v>
      </c>
    </row>
    <row r="537" spans="1:68" ht="12.75" customHeight="1" x14ac:dyDescent="0.2">
      <c r="A537" s="36">
        <f t="shared" si="194"/>
        <v>523</v>
      </c>
      <c r="B537" s="36">
        <f t="shared" si="195"/>
        <v>33</v>
      </c>
      <c r="C537" s="37" t="s">
        <v>72</v>
      </c>
      <c r="D537" s="36" t="s">
        <v>655</v>
      </c>
      <c r="E537" s="38" t="s">
        <v>98</v>
      </c>
      <c r="F537" s="39" t="s">
        <v>61</v>
      </c>
      <c r="G537" s="39">
        <v>5</v>
      </c>
      <c r="H537" s="39">
        <v>2</v>
      </c>
      <c r="I537" s="38">
        <v>3656</v>
      </c>
      <c r="J537" s="38">
        <v>3125.7</v>
      </c>
      <c r="K537" s="38">
        <v>530.29999999999995</v>
      </c>
      <c r="L537" s="40">
        <v>197</v>
      </c>
      <c r="M537" s="41">
        <f t="shared" si="191"/>
        <v>40761475.189999998</v>
      </c>
      <c r="N537" s="41"/>
      <c r="O537" s="41">
        <v>1899641.15</v>
      </c>
      <c r="P537" s="41">
        <v>0</v>
      </c>
      <c r="Q537" s="41">
        <f t="shared" ref="Q537:Q568" si="208">+W537+X537</f>
        <v>1346374.483</v>
      </c>
      <c r="R537" s="41">
        <f>IF(Y537&gt;0, Y537, 0)</f>
        <v>17406635.399999999</v>
      </c>
      <c r="S537" s="41">
        <f>IF(Y537&gt;0, AY537-O537-P537-Q537-R537, 0)</f>
        <v>20108824.156999998</v>
      </c>
      <c r="T537" s="38">
        <v>9764.09</v>
      </c>
      <c r="U537" s="38">
        <v>11149.2</v>
      </c>
      <c r="V537" s="39">
        <v>2027</v>
      </c>
      <c r="W537" s="50">
        <v>853186.48</v>
      </c>
      <c r="X537" s="43">
        <f>+(J537*11.55+K537*23.1)*12*0.85</f>
        <v>493188.00299999991</v>
      </c>
      <c r="Y537" s="50">
        <f>+(J537*11.55+K537*23.1)*12*30</f>
        <v>17406635.399999999</v>
      </c>
      <c r="Z537" s="33"/>
      <c r="AA537" s="44">
        <f t="shared" si="197"/>
        <v>40761475.194418713</v>
      </c>
      <c r="AB537" s="43">
        <v>0</v>
      </c>
      <c r="AC537" s="43">
        <v>0</v>
      </c>
      <c r="AD537" s="43">
        <v>0</v>
      </c>
      <c r="AE537" s="43">
        <v>0</v>
      </c>
      <c r="AF537" s="43">
        <v>0</v>
      </c>
      <c r="AG537" s="43">
        <v>0</v>
      </c>
      <c r="AH537" s="43">
        <v>0</v>
      </c>
      <c r="AI537" s="43">
        <v>0</v>
      </c>
      <c r="AJ537" s="43">
        <v>17652056.780000001</v>
      </c>
      <c r="AK537" s="43">
        <v>0</v>
      </c>
      <c r="AL537" s="43">
        <v>18045447.050000001</v>
      </c>
      <c r="AM537" s="43">
        <v>0</v>
      </c>
      <c r="AN537" s="43">
        <v>3875724.5032000002</v>
      </c>
      <c r="AO537" s="43">
        <v>407614.75199999998</v>
      </c>
      <c r="AP537" s="43">
        <v>780632.10921872</v>
      </c>
      <c r="AQ537" s="5">
        <f t="shared" si="198"/>
        <v>2</v>
      </c>
      <c r="AS537" s="36">
        <f t="shared" si="199"/>
        <v>111</v>
      </c>
      <c r="AT537" s="36">
        <f t="shared" si="200"/>
        <v>31</v>
      </c>
      <c r="AU537" s="37" t="s">
        <v>72</v>
      </c>
      <c r="AV537" s="36" t="s">
        <v>655</v>
      </c>
      <c r="AW537" s="36"/>
      <c r="AX537" s="45">
        <f t="shared" si="204"/>
        <v>0</v>
      </c>
      <c r="AY537" s="46">
        <v>40761475.189999998</v>
      </c>
      <c r="AZ537" s="46"/>
      <c r="BA537" s="46"/>
      <c r="BB537" s="46"/>
      <c r="BC537" s="46"/>
      <c r="BD537" s="46"/>
      <c r="BE537" s="45"/>
      <c r="BF537" s="45">
        <v>0</v>
      </c>
      <c r="BG537" s="46"/>
      <c r="BH537" s="46">
        <v>17652056.780000001</v>
      </c>
      <c r="BI537" s="46"/>
      <c r="BJ537" s="46">
        <v>18045447.050000001</v>
      </c>
      <c r="BK537" s="46"/>
      <c r="BL537" s="46">
        <v>3875724.5</v>
      </c>
      <c r="BM537" s="46">
        <v>407614.75</v>
      </c>
      <c r="BN537" s="46">
        <v>780632.11</v>
      </c>
      <c r="BP537" s="48">
        <f>+AY537-'Приложение 2'!E539</f>
        <v>0</v>
      </c>
    </row>
    <row r="538" spans="1:68" ht="12.75" customHeight="1" x14ac:dyDescent="0.2">
      <c r="A538" s="36">
        <f t="shared" si="194"/>
        <v>524</v>
      </c>
      <c r="B538" s="36">
        <f t="shared" si="195"/>
        <v>34</v>
      </c>
      <c r="C538" s="37" t="s">
        <v>72</v>
      </c>
      <c r="D538" s="36" t="s">
        <v>656</v>
      </c>
      <c r="E538" s="38" t="s">
        <v>98</v>
      </c>
      <c r="F538" s="39" t="s">
        <v>61</v>
      </c>
      <c r="G538" s="39">
        <v>5</v>
      </c>
      <c r="H538" s="39">
        <v>2</v>
      </c>
      <c r="I538" s="38">
        <v>3769</v>
      </c>
      <c r="J538" s="38">
        <v>2900.4</v>
      </c>
      <c r="K538" s="38">
        <v>868.6</v>
      </c>
      <c r="L538" s="40">
        <v>169</v>
      </c>
      <c r="M538" s="41" t="e">
        <f t="shared" si="191"/>
        <v>#REF!</v>
      </c>
      <c r="N538" s="41"/>
      <c r="O538" s="41">
        <v>1956566.38</v>
      </c>
      <c r="P538" s="41">
        <v>0</v>
      </c>
      <c r="Q538" s="41">
        <f t="shared" si="208"/>
        <v>546355.65600000008</v>
      </c>
      <c r="R538" s="41" t="e">
        <f>IF(Y538&gt;0, Y538, 0)</f>
        <v>#REF!</v>
      </c>
      <c r="S538" s="41">
        <f>+AY538-O538-P538-Q538</f>
        <v>39518412.763999991</v>
      </c>
      <c r="T538" s="38">
        <v>9764.09</v>
      </c>
      <c r="U538" s="38">
        <v>11149.2</v>
      </c>
      <c r="V538" s="39">
        <v>2027</v>
      </c>
      <c r="W538" s="50">
        <v>0</v>
      </c>
      <c r="X538" s="43">
        <f>+(J538*11.55+K538*23.1)*12*0.85</f>
        <v>546355.65600000008</v>
      </c>
      <c r="Y538" s="50" t="e">
        <f>+[4]Лист1!$BC$92</f>
        <v>#REF!</v>
      </c>
      <c r="Z538" s="33"/>
      <c r="AA538" s="44">
        <f t="shared" si="197"/>
        <v>42021334.798909776</v>
      </c>
      <c r="AB538" s="43">
        <v>0</v>
      </c>
      <c r="AC538" s="43">
        <v>0</v>
      </c>
      <c r="AD538" s="43">
        <v>0</v>
      </c>
      <c r="AE538" s="43">
        <v>0</v>
      </c>
      <c r="AF538" s="43">
        <v>0</v>
      </c>
      <c r="AG538" s="43">
        <v>0</v>
      </c>
      <c r="AH538" s="43">
        <v>0</v>
      </c>
      <c r="AI538" s="43">
        <v>0</v>
      </c>
      <c r="AJ538" s="43">
        <v>18197648.25</v>
      </c>
      <c r="AK538" s="43">
        <v>0</v>
      </c>
      <c r="AL538" s="43">
        <v>18603197.469999999</v>
      </c>
      <c r="AM538" s="43">
        <v>0</v>
      </c>
      <c r="AN538" s="43">
        <v>3995515.7692999998</v>
      </c>
      <c r="AO538" s="43">
        <v>420213.348</v>
      </c>
      <c r="AP538" s="43">
        <v>804759.96160977997</v>
      </c>
      <c r="AQ538" s="5">
        <f t="shared" si="198"/>
        <v>2</v>
      </c>
      <c r="AS538" s="36">
        <f t="shared" si="199"/>
        <v>112</v>
      </c>
      <c r="AT538" s="36">
        <f t="shared" si="200"/>
        <v>32</v>
      </c>
      <c r="AU538" s="37" t="s">
        <v>72</v>
      </c>
      <c r="AV538" s="36" t="s">
        <v>656</v>
      </c>
      <c r="AW538" s="36"/>
      <c r="AX538" s="45" t="e">
        <f t="shared" si="204"/>
        <v>#REF!</v>
      </c>
      <c r="AY538" s="46">
        <v>42021334.799999997</v>
      </c>
      <c r="AZ538" s="46"/>
      <c r="BA538" s="46"/>
      <c r="BB538" s="46"/>
      <c r="BC538" s="46"/>
      <c r="BD538" s="46"/>
      <c r="BE538" s="45"/>
      <c r="BF538" s="45">
        <v>0</v>
      </c>
      <c r="BG538" s="46"/>
      <c r="BH538" s="46">
        <v>18197648.25</v>
      </c>
      <c r="BI538" s="46"/>
      <c r="BJ538" s="46">
        <v>18603197.469999999</v>
      </c>
      <c r="BK538" s="46"/>
      <c r="BL538" s="46">
        <v>3995515.77</v>
      </c>
      <c r="BM538" s="46">
        <v>420213.35</v>
      </c>
      <c r="BN538" s="46">
        <v>804759.96</v>
      </c>
      <c r="BP538" s="48">
        <f>+AY538-'Приложение 2'!E540</f>
        <v>0</v>
      </c>
    </row>
    <row r="539" spans="1:68" ht="12.75" customHeight="1" x14ac:dyDescent="0.2">
      <c r="A539" s="36">
        <f t="shared" si="194"/>
        <v>525</v>
      </c>
      <c r="B539" s="36">
        <f t="shared" si="195"/>
        <v>35</v>
      </c>
      <c r="C539" s="37" t="s">
        <v>72</v>
      </c>
      <c r="D539" s="36" t="s">
        <v>657</v>
      </c>
      <c r="E539" s="38" t="s">
        <v>92</v>
      </c>
      <c r="F539" s="39" t="s">
        <v>61</v>
      </c>
      <c r="G539" s="39">
        <v>5</v>
      </c>
      <c r="H539" s="39">
        <v>4</v>
      </c>
      <c r="I539" s="38">
        <v>4808.3</v>
      </c>
      <c r="J539" s="38">
        <v>4808.3</v>
      </c>
      <c r="K539" s="38">
        <v>0</v>
      </c>
      <c r="L539" s="40">
        <v>199</v>
      </c>
      <c r="M539" s="41">
        <f t="shared" si="191"/>
        <v>28907211.109999996</v>
      </c>
      <c r="N539" s="41"/>
      <c r="O539" s="41">
        <v>1336963.8899999999</v>
      </c>
      <c r="P539" s="41">
        <v>0</v>
      </c>
      <c r="Q539" s="41">
        <f t="shared" si="208"/>
        <v>3089199.4929999998</v>
      </c>
      <c r="R539" s="41">
        <f>IF(Y539&gt;0, Y539, 0)</f>
        <v>19992911.400000002</v>
      </c>
      <c r="S539" s="41">
        <f>IF(Y539&gt;0, AY539-O539-P539-Q539-R539, 0)</f>
        <v>4488136.3269999959</v>
      </c>
      <c r="T539" s="38">
        <v>5276.4</v>
      </c>
      <c r="U539" s="38">
        <v>6011.94</v>
      </c>
      <c r="V539" s="39">
        <v>2027</v>
      </c>
      <c r="W539" s="50">
        <v>2522733.67</v>
      </c>
      <c r="X539" s="43">
        <f>+(J539*11.55+K539*23.1)*12*0.85</f>
        <v>566465.82300000009</v>
      </c>
      <c r="Y539" s="50">
        <f>+(J539*11.55+K539*23.1)*12*30</f>
        <v>19992911.400000002</v>
      </c>
      <c r="Z539" s="33"/>
      <c r="AA539" s="43">
        <f t="shared" si="197"/>
        <v>28907211.106299117</v>
      </c>
      <c r="AB539" s="43">
        <v>16070031.369999999</v>
      </c>
      <c r="AC539" s="43">
        <v>0</v>
      </c>
      <c r="AD539" s="43">
        <v>4727700.34</v>
      </c>
      <c r="AE539" s="43">
        <v>4572790.97</v>
      </c>
      <c r="AF539" s="43">
        <v>0</v>
      </c>
      <c r="AG539" s="43">
        <v>0</v>
      </c>
      <c r="AH539" s="43">
        <v>0</v>
      </c>
      <c r="AI539" s="43">
        <v>0</v>
      </c>
      <c r="AJ539" s="43">
        <v>0</v>
      </c>
      <c r="AK539" s="43">
        <v>0</v>
      </c>
      <c r="AL539" s="43">
        <v>0</v>
      </c>
      <c r="AM539" s="43">
        <v>0</v>
      </c>
      <c r="AN539" s="43">
        <v>2692814.3681000001</v>
      </c>
      <c r="AO539" s="43">
        <v>289072.11109999998</v>
      </c>
      <c r="AP539" s="43">
        <v>554801.94709912001</v>
      </c>
      <c r="AQ539" s="5">
        <f t="shared" si="198"/>
        <v>3</v>
      </c>
      <c r="AS539" s="36">
        <f t="shared" si="199"/>
        <v>113</v>
      </c>
      <c r="AT539" s="36">
        <f t="shared" si="200"/>
        <v>33</v>
      </c>
      <c r="AU539" s="37" t="s">
        <v>72</v>
      </c>
      <c r="AV539" s="36" t="s">
        <v>657</v>
      </c>
      <c r="AW539" s="36"/>
      <c r="AX539" s="45">
        <f t="shared" si="204"/>
        <v>0</v>
      </c>
      <c r="AY539" s="46">
        <v>28907211.109999999</v>
      </c>
      <c r="AZ539" s="46">
        <v>16070031.369999999</v>
      </c>
      <c r="BA539" s="46"/>
      <c r="BB539" s="46">
        <v>4727700.34</v>
      </c>
      <c r="BC539" s="46">
        <v>4572790.97</v>
      </c>
      <c r="BD539" s="46"/>
      <c r="BE539" s="45"/>
      <c r="BF539" s="45">
        <v>0</v>
      </c>
      <c r="BG539" s="46"/>
      <c r="BH539" s="46"/>
      <c r="BI539" s="46"/>
      <c r="BJ539" s="46"/>
      <c r="BK539" s="46"/>
      <c r="BL539" s="46">
        <v>2692814.37</v>
      </c>
      <c r="BM539" s="46">
        <v>289072.11</v>
      </c>
      <c r="BN539" s="46">
        <v>554801.94999999995</v>
      </c>
      <c r="BP539" s="48">
        <f>+AY539-'Приложение 2'!E541</f>
        <v>0</v>
      </c>
    </row>
    <row r="540" spans="1:68" ht="12.75" customHeight="1" x14ac:dyDescent="0.2">
      <c r="A540" s="36">
        <f t="shared" si="194"/>
        <v>526</v>
      </c>
      <c r="B540" s="36">
        <f t="shared" si="195"/>
        <v>36</v>
      </c>
      <c r="C540" s="37" t="s">
        <v>72</v>
      </c>
      <c r="D540" s="36" t="s">
        <v>658</v>
      </c>
      <c r="E540" s="38" t="s">
        <v>92</v>
      </c>
      <c r="F540" s="39" t="s">
        <v>61</v>
      </c>
      <c r="G540" s="39">
        <v>5</v>
      </c>
      <c r="H540" s="39">
        <v>5</v>
      </c>
      <c r="I540" s="38">
        <v>4881.1000000000004</v>
      </c>
      <c r="J540" s="38">
        <v>4881.1000000000004</v>
      </c>
      <c r="K540" s="38">
        <v>0</v>
      </c>
      <c r="L540" s="40">
        <v>196</v>
      </c>
      <c r="M540" s="41">
        <f t="shared" si="191"/>
        <v>27662023.489999998</v>
      </c>
      <c r="N540" s="41"/>
      <c r="O540" s="41">
        <v>1277818.04</v>
      </c>
      <c r="P540" s="41">
        <v>0</v>
      </c>
      <c r="Q540" s="41">
        <f t="shared" si="208"/>
        <v>1990356.361</v>
      </c>
      <c r="R540" s="41">
        <f>IF(Y540&gt;0, Y540, 0)</f>
        <v>20295613.800000001</v>
      </c>
      <c r="S540" s="41">
        <f>IF(Y540&gt;0, AY540-O540-P540-Q540-R540, 0)</f>
        <v>4098235.2889999971</v>
      </c>
      <c r="T540" s="38">
        <v>4935.84</v>
      </c>
      <c r="U540" s="38">
        <v>5667.17</v>
      </c>
      <c r="V540" s="39">
        <v>2027</v>
      </c>
      <c r="W540" s="50">
        <v>1415313.97</v>
      </c>
      <c r="X540" s="43">
        <f>+(J540*11.55+K540*23.1)*12*0.85</f>
        <v>575042.39100000006</v>
      </c>
      <c r="Y540" s="50">
        <f>+(J540*11.55+K540*23.1)*12*30</f>
        <v>20295613.800000001</v>
      </c>
      <c r="Z540" s="33"/>
      <c r="AA540" s="43">
        <f t="shared" si="197"/>
        <v>27662023.493290544</v>
      </c>
      <c r="AB540" s="43">
        <v>0</v>
      </c>
      <c r="AC540" s="43">
        <v>0</v>
      </c>
      <c r="AD540" s="43">
        <v>0</v>
      </c>
      <c r="AE540" s="43">
        <v>0</v>
      </c>
      <c r="AF540" s="43">
        <v>0</v>
      </c>
      <c r="AG540" s="43"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24092350.010000002</v>
      </c>
      <c r="AM540" s="43">
        <v>0</v>
      </c>
      <c r="AN540" s="43">
        <v>2766202.3489999999</v>
      </c>
      <c r="AO540" s="43">
        <v>276620.23489999998</v>
      </c>
      <c r="AP540" s="43">
        <v>526850.89939053997</v>
      </c>
      <c r="AQ540" s="5">
        <f t="shared" si="198"/>
        <v>1</v>
      </c>
      <c r="AS540" s="36">
        <f t="shared" si="199"/>
        <v>114</v>
      </c>
      <c r="AT540" s="36">
        <f t="shared" si="200"/>
        <v>34</v>
      </c>
      <c r="AU540" s="37" t="s">
        <v>72</v>
      </c>
      <c r="AV540" s="36" t="s">
        <v>658</v>
      </c>
      <c r="AW540" s="36"/>
      <c r="AX540" s="45">
        <f t="shared" si="204"/>
        <v>0</v>
      </c>
      <c r="AY540" s="46">
        <v>27662023.489999998</v>
      </c>
      <c r="AZ540" s="46"/>
      <c r="BA540" s="46"/>
      <c r="BB540" s="46"/>
      <c r="BC540" s="46"/>
      <c r="BD540" s="46"/>
      <c r="BE540" s="45"/>
      <c r="BF540" s="45">
        <v>0</v>
      </c>
      <c r="BG540" s="46"/>
      <c r="BH540" s="46"/>
      <c r="BI540" s="46"/>
      <c r="BJ540" s="46">
        <v>24092350.010000002</v>
      </c>
      <c r="BK540" s="46"/>
      <c r="BL540" s="46">
        <v>2766202.35</v>
      </c>
      <c r="BM540" s="46">
        <v>276620.23</v>
      </c>
      <c r="BN540" s="46">
        <v>526850.9</v>
      </c>
      <c r="BP540" s="48">
        <f>+AY540-'Приложение 2'!E542</f>
        <v>0</v>
      </c>
    </row>
    <row r="541" spans="1:68" ht="12.75" customHeight="1" x14ac:dyDescent="0.2">
      <c r="A541" s="36">
        <f t="shared" si="194"/>
        <v>527</v>
      </c>
      <c r="B541" s="36">
        <f t="shared" si="195"/>
        <v>37</v>
      </c>
      <c r="C541" s="37" t="s">
        <v>72</v>
      </c>
      <c r="D541" s="36" t="s">
        <v>659</v>
      </c>
      <c r="E541" s="38" t="s">
        <v>77</v>
      </c>
      <c r="F541" s="39" t="s">
        <v>61</v>
      </c>
      <c r="G541" s="39">
        <v>5</v>
      </c>
      <c r="H541" s="39">
        <v>3</v>
      </c>
      <c r="I541" s="38">
        <v>4428.3999999999996</v>
      </c>
      <c r="J541" s="38">
        <v>3725.8</v>
      </c>
      <c r="K541" s="38">
        <v>0</v>
      </c>
      <c r="L541" s="40">
        <v>153</v>
      </c>
      <c r="M541" s="41">
        <f t="shared" si="191"/>
        <v>6887402.1100000003</v>
      </c>
      <c r="N541" s="41"/>
      <c r="O541" s="41">
        <v>0</v>
      </c>
      <c r="P541" s="41">
        <v>0</v>
      </c>
      <c r="Q541" s="41">
        <f t="shared" si="208"/>
        <v>438936.49800000002</v>
      </c>
      <c r="R541" s="41">
        <f>+AY541-O541-P541-Q541</f>
        <v>6448465.6120000007</v>
      </c>
      <c r="S541" s="41">
        <v>0</v>
      </c>
      <c r="T541" s="38">
        <v>1610.02</v>
      </c>
      <c r="U541" s="38">
        <v>1848.57</v>
      </c>
      <c r="V541" s="39">
        <v>2027</v>
      </c>
      <c r="W541" s="50">
        <v>0</v>
      </c>
      <c r="X541" s="43">
        <f>+(J541*11.55+K541*23.1)*12*0.85</f>
        <v>438936.49800000002</v>
      </c>
      <c r="Y541" s="50" t="e">
        <f>+(J541*11.55+K541*23.1)*12*30+[4]Лист1!$BC$95</f>
        <v>#REF!</v>
      </c>
      <c r="Z541" s="33"/>
      <c r="AA541" s="43">
        <f t="shared" si="197"/>
        <v>6887402.1126870597</v>
      </c>
      <c r="AB541" s="43">
        <v>0</v>
      </c>
      <c r="AC541" s="43">
        <v>5998610.4199999999</v>
      </c>
      <c r="AD541" s="43">
        <v>0</v>
      </c>
      <c r="AE541" s="43">
        <v>0</v>
      </c>
      <c r="AF541" s="43">
        <v>0</v>
      </c>
      <c r="AG541" s="43">
        <v>0</v>
      </c>
      <c r="AH541" s="43">
        <v>0</v>
      </c>
      <c r="AI541" s="43">
        <v>0</v>
      </c>
      <c r="AJ541" s="43">
        <v>0</v>
      </c>
      <c r="AK541" s="43">
        <v>0</v>
      </c>
      <c r="AL541" s="43">
        <v>0</v>
      </c>
      <c r="AM541" s="43">
        <v>0</v>
      </c>
      <c r="AN541" s="43">
        <v>688740.21100000001</v>
      </c>
      <c r="AO541" s="43">
        <v>68874.021099999998</v>
      </c>
      <c r="AP541" s="43">
        <v>131177.46058705999</v>
      </c>
      <c r="AQ541" s="5">
        <f t="shared" si="198"/>
        <v>1</v>
      </c>
      <c r="AS541" s="36">
        <f t="shared" ref="AS541:AS572" si="209">+AS540+1</f>
        <v>115</v>
      </c>
      <c r="AT541" s="36">
        <f t="shared" ref="AT541:AT572" si="210">+AT540+1</f>
        <v>35</v>
      </c>
      <c r="AU541" s="37" t="s">
        <v>72</v>
      </c>
      <c r="AV541" s="36" t="s">
        <v>659</v>
      </c>
      <c r="AW541" s="36"/>
      <c r="AX541" s="45">
        <f t="shared" si="204"/>
        <v>0</v>
      </c>
      <c r="AY541" s="46">
        <v>6887402.1100000003</v>
      </c>
      <c r="AZ541" s="46"/>
      <c r="BA541" s="46">
        <v>5998610.4199999999</v>
      </c>
      <c r="BB541" s="46"/>
      <c r="BC541" s="46"/>
      <c r="BD541" s="46"/>
      <c r="BE541" s="45"/>
      <c r="BF541" s="45">
        <v>0</v>
      </c>
      <c r="BG541" s="46"/>
      <c r="BH541" s="46"/>
      <c r="BI541" s="46"/>
      <c r="BJ541" s="46"/>
      <c r="BK541" s="46"/>
      <c r="BL541" s="46">
        <v>688740.21</v>
      </c>
      <c r="BM541" s="46">
        <v>68874.02</v>
      </c>
      <c r="BN541" s="46">
        <v>131177.46</v>
      </c>
      <c r="BP541" s="48">
        <f>+AY541-'Приложение 2'!E543</f>
        <v>0</v>
      </c>
    </row>
    <row r="542" spans="1:68" ht="12.75" customHeight="1" x14ac:dyDescent="0.2">
      <c r="A542" s="36">
        <f t="shared" si="194"/>
        <v>528</v>
      </c>
      <c r="B542" s="36">
        <f t="shared" si="195"/>
        <v>38</v>
      </c>
      <c r="C542" s="37" t="s">
        <v>72</v>
      </c>
      <c r="D542" s="36" t="s">
        <v>660</v>
      </c>
      <c r="E542" s="38" t="s">
        <v>127</v>
      </c>
      <c r="F542" s="39" t="s">
        <v>61</v>
      </c>
      <c r="G542" s="39">
        <v>10</v>
      </c>
      <c r="H542" s="39">
        <v>1</v>
      </c>
      <c r="I542" s="38">
        <v>3274.9</v>
      </c>
      <c r="J542" s="38">
        <v>3274.9</v>
      </c>
      <c r="K542" s="38">
        <v>0</v>
      </c>
      <c r="L542" s="40">
        <v>107</v>
      </c>
      <c r="M542" s="41" t="e">
        <f t="shared" si="191"/>
        <v>#REF!</v>
      </c>
      <c r="N542" s="41"/>
      <c r="O542" s="41">
        <v>1625257.55</v>
      </c>
      <c r="P542" s="41">
        <v>0</v>
      </c>
      <c r="Q542" s="41">
        <f t="shared" si="208"/>
        <v>512751.09300000005</v>
      </c>
      <c r="R542" s="41" t="e">
        <f>IF(Y542&gt;0, Y542, 0)</f>
        <v>#REF!</v>
      </c>
      <c r="S542" s="41" t="e">
        <f>IF(Y542&gt;0, AY542-O542-P542-Q542-R542, 0)</f>
        <v>#REF!</v>
      </c>
      <c r="T542" s="38">
        <v>9298.7999999999993</v>
      </c>
      <c r="U542" s="38">
        <v>10676.57</v>
      </c>
      <c r="V542" s="39">
        <v>2027</v>
      </c>
      <c r="W542" s="50">
        <v>0</v>
      </c>
      <c r="X542" s="43">
        <f>+(J542*15.35+K542*26.02)*12*0.85</f>
        <v>512751.09300000005</v>
      </c>
      <c r="Y542" s="50" t="e">
        <f>+(J542*15.35+K542*26.02)*12*30+[4]Лист1!$BC$96</f>
        <v>#REF!</v>
      </c>
      <c r="Z542" s="33"/>
      <c r="AA542" s="43">
        <f t="shared" si="197"/>
        <v>34964699.088768147</v>
      </c>
      <c r="AB542" s="43">
        <v>0</v>
      </c>
      <c r="AC542" s="43">
        <v>3733872.2</v>
      </c>
      <c r="AD542" s="43">
        <v>2757848.02</v>
      </c>
      <c r="AE542" s="43">
        <v>0</v>
      </c>
      <c r="AF542" s="43">
        <v>0</v>
      </c>
      <c r="AG542" s="43">
        <v>0</v>
      </c>
      <c r="AH542" s="43">
        <v>0</v>
      </c>
      <c r="AI542" s="43">
        <v>0</v>
      </c>
      <c r="AJ542" s="43">
        <v>0</v>
      </c>
      <c r="AK542" s="43">
        <v>0</v>
      </c>
      <c r="AL542" s="43">
        <v>23960924.309999999</v>
      </c>
      <c r="AM542" s="43">
        <v>0</v>
      </c>
      <c r="AN542" s="43">
        <v>3496469.909</v>
      </c>
      <c r="AO542" s="43">
        <v>349646.99089999998</v>
      </c>
      <c r="AP542" s="43">
        <v>665937.65886813996</v>
      </c>
      <c r="AQ542" s="5">
        <f t="shared" si="198"/>
        <v>3</v>
      </c>
      <c r="AS542" s="36">
        <f t="shared" si="209"/>
        <v>116</v>
      </c>
      <c r="AT542" s="36">
        <f t="shared" si="210"/>
        <v>36</v>
      </c>
      <c r="AU542" s="37" t="s">
        <v>72</v>
      </c>
      <c r="AV542" s="36" t="s">
        <v>660</v>
      </c>
      <c r="AW542" s="36"/>
      <c r="AX542" s="45" t="e">
        <f t="shared" si="204"/>
        <v>#REF!</v>
      </c>
      <c r="AY542" s="46">
        <v>34964699.090000004</v>
      </c>
      <c r="AZ542" s="46"/>
      <c r="BA542" s="46">
        <v>3733872.2</v>
      </c>
      <c r="BB542" s="46">
        <v>2757848.02</v>
      </c>
      <c r="BC542" s="46"/>
      <c r="BD542" s="46"/>
      <c r="BE542" s="45"/>
      <c r="BF542" s="45">
        <v>0</v>
      </c>
      <c r="BG542" s="46"/>
      <c r="BH542" s="46"/>
      <c r="BI542" s="46"/>
      <c r="BJ542" s="46">
        <v>23960924.309999999</v>
      </c>
      <c r="BK542" s="46"/>
      <c r="BL542" s="46">
        <v>3496469.91</v>
      </c>
      <c r="BM542" s="46">
        <v>349646.99</v>
      </c>
      <c r="BN542" s="46">
        <v>665937.66</v>
      </c>
      <c r="BP542" s="48">
        <f>+AY542-'Приложение 2'!E544</f>
        <v>0</v>
      </c>
    </row>
    <row r="543" spans="1:68" ht="12.75" customHeight="1" x14ac:dyDescent="0.2">
      <c r="A543" s="36">
        <f t="shared" si="194"/>
        <v>529</v>
      </c>
      <c r="B543" s="36">
        <f t="shared" si="195"/>
        <v>39</v>
      </c>
      <c r="C543" s="37" t="s">
        <v>72</v>
      </c>
      <c r="D543" s="36" t="s">
        <v>661</v>
      </c>
      <c r="E543" s="38" t="s">
        <v>353</v>
      </c>
      <c r="F543" s="39" t="s">
        <v>61</v>
      </c>
      <c r="G543" s="39">
        <v>3</v>
      </c>
      <c r="H543" s="39">
        <v>3</v>
      </c>
      <c r="I543" s="38">
        <v>1770.4</v>
      </c>
      <c r="J543" s="38">
        <v>1683.6</v>
      </c>
      <c r="K543" s="38">
        <v>86.800000000000196</v>
      </c>
      <c r="L543" s="40">
        <v>51</v>
      </c>
      <c r="M543" s="41">
        <f t="shared" si="191"/>
        <v>25861153.409999996</v>
      </c>
      <c r="N543" s="41"/>
      <c r="O543" s="41">
        <v>833345.94</v>
      </c>
      <c r="P543" s="41">
        <v>0</v>
      </c>
      <c r="Q543" s="41">
        <f t="shared" si="208"/>
        <v>1064322.182</v>
      </c>
      <c r="R543" s="41">
        <f>IF(Y543&gt;0, Y543, 0)</f>
        <v>7722237.6000000034</v>
      </c>
      <c r="S543" s="41">
        <f>IF(Y543&gt;0, AY543-O543-P543-Q543-R543, 0)</f>
        <v>16241247.687999995</v>
      </c>
      <c r="T543" s="38">
        <v>12722.48</v>
      </c>
      <c r="U543" s="38">
        <v>14607.52</v>
      </c>
      <c r="V543" s="39">
        <v>2027</v>
      </c>
      <c r="W543" s="43">
        <v>845525.45</v>
      </c>
      <c r="X543" s="43">
        <f t="shared" ref="X543:X559" si="211">+(J543*11.55+K543*23.1)*12*0.85</f>
        <v>218796.73200000008</v>
      </c>
      <c r="Y543" s="43">
        <f>+(J543*11.55+K543*23.1)*12*30</f>
        <v>7722237.6000000034</v>
      </c>
      <c r="Z543" s="33"/>
      <c r="AA543" s="43">
        <f t="shared" si="197"/>
        <v>25861153.412946865</v>
      </c>
      <c r="AB543" s="43">
        <v>0</v>
      </c>
      <c r="AC543" s="43">
        <v>0</v>
      </c>
      <c r="AD543" s="43">
        <v>1721264.23</v>
      </c>
      <c r="AE543" s="43">
        <v>0</v>
      </c>
      <c r="AF543" s="43">
        <v>0</v>
      </c>
      <c r="AG543" s="43">
        <v>0</v>
      </c>
      <c r="AH543" s="43">
        <v>0</v>
      </c>
      <c r="AI543" s="43">
        <v>0</v>
      </c>
      <c r="AJ543" s="43">
        <v>0</v>
      </c>
      <c r="AK543" s="43">
        <v>0</v>
      </c>
      <c r="AL543" s="43">
        <v>20802610.780000001</v>
      </c>
      <c r="AM543" s="43">
        <v>0</v>
      </c>
      <c r="AN543" s="43">
        <v>2586115.341</v>
      </c>
      <c r="AO543" s="43">
        <v>258611.53409999999</v>
      </c>
      <c r="AP543" s="43">
        <v>492551.52784686</v>
      </c>
      <c r="AQ543" s="5">
        <f t="shared" si="198"/>
        <v>2</v>
      </c>
      <c r="AS543" s="36">
        <f t="shared" si="209"/>
        <v>117</v>
      </c>
      <c r="AT543" s="36">
        <f t="shared" si="210"/>
        <v>37</v>
      </c>
      <c r="AU543" s="37" t="s">
        <v>72</v>
      </c>
      <c r="AV543" s="36" t="s">
        <v>661</v>
      </c>
      <c r="AW543" s="36"/>
      <c r="AX543" s="45">
        <f t="shared" si="204"/>
        <v>0</v>
      </c>
      <c r="AY543" s="46">
        <v>25861153.41</v>
      </c>
      <c r="AZ543" s="46"/>
      <c r="BA543" s="46"/>
      <c r="BB543" s="46">
        <v>1721264.23</v>
      </c>
      <c r="BC543" s="46"/>
      <c r="BD543" s="46"/>
      <c r="BE543" s="45"/>
      <c r="BF543" s="45">
        <v>0</v>
      </c>
      <c r="BG543" s="46"/>
      <c r="BH543" s="46"/>
      <c r="BI543" s="46"/>
      <c r="BJ543" s="46">
        <v>20802610.780000001</v>
      </c>
      <c r="BK543" s="46"/>
      <c r="BL543" s="46">
        <v>2586115.34</v>
      </c>
      <c r="BM543" s="46">
        <v>258611.53</v>
      </c>
      <c r="BN543" s="46">
        <v>492551.53</v>
      </c>
      <c r="BP543" s="48">
        <f>+AY543-'Приложение 2'!E545</f>
        <v>0</v>
      </c>
    </row>
    <row r="544" spans="1:68" ht="12.75" customHeight="1" x14ac:dyDescent="0.2">
      <c r="A544" s="36">
        <f t="shared" si="194"/>
        <v>530</v>
      </c>
      <c r="B544" s="36">
        <f t="shared" si="195"/>
        <v>40</v>
      </c>
      <c r="C544" s="37" t="s">
        <v>72</v>
      </c>
      <c r="D544" s="36" t="s">
        <v>662</v>
      </c>
      <c r="E544" s="38" t="s">
        <v>98</v>
      </c>
      <c r="F544" s="39" t="s">
        <v>61</v>
      </c>
      <c r="G544" s="39">
        <v>5</v>
      </c>
      <c r="H544" s="39">
        <v>2</v>
      </c>
      <c r="I544" s="38">
        <v>3706.8</v>
      </c>
      <c r="J544" s="38">
        <v>3156.5</v>
      </c>
      <c r="K544" s="38">
        <v>550.29999999999995</v>
      </c>
      <c r="L544" s="40">
        <v>201</v>
      </c>
      <c r="M544" s="41" t="e">
        <f t="shared" si="191"/>
        <v>#REF!</v>
      </c>
      <c r="N544" s="41"/>
      <c r="O544" s="41">
        <v>1925966.4</v>
      </c>
      <c r="P544" s="41">
        <v>0</v>
      </c>
      <c r="Q544" s="41">
        <f t="shared" si="208"/>
        <v>501528.95100000006</v>
      </c>
      <c r="R544" s="41" t="e">
        <f>IF(Y544&gt;0, Y544, 0)</f>
        <v>#REF!</v>
      </c>
      <c r="S544" s="41" t="e">
        <f>IF(Y544&gt;0, AY544-O544-P544-Q544-R544, 0)</f>
        <v>#REF!</v>
      </c>
      <c r="T544" s="38">
        <v>9764.09</v>
      </c>
      <c r="U544" s="38">
        <v>11149.2</v>
      </c>
      <c r="V544" s="39">
        <v>2027</v>
      </c>
      <c r="W544" s="50">
        <v>0</v>
      </c>
      <c r="X544" s="43">
        <f t="shared" si="211"/>
        <v>501528.95100000006</v>
      </c>
      <c r="Y544" s="50" t="e">
        <f>+(J544*11.55+K544*23.1)*12*30+[4]Лист1!$BC$88</f>
        <v>#REF!</v>
      </c>
      <c r="Z544" s="33"/>
      <c r="AA544" s="43">
        <f t="shared" si="197"/>
        <v>41327854.560352966</v>
      </c>
      <c r="AB544" s="43">
        <v>0</v>
      </c>
      <c r="AC544" s="43">
        <v>0</v>
      </c>
      <c r="AD544" s="43">
        <v>0</v>
      </c>
      <c r="AE544" s="43">
        <v>0</v>
      </c>
      <c r="AF544" s="43">
        <v>0</v>
      </c>
      <c r="AG544" s="43">
        <v>0</v>
      </c>
      <c r="AH544" s="43">
        <v>0</v>
      </c>
      <c r="AI544" s="43">
        <v>0</v>
      </c>
      <c r="AJ544" s="43">
        <v>17897331.530000001</v>
      </c>
      <c r="AK544" s="43">
        <v>0</v>
      </c>
      <c r="AL544" s="43">
        <v>18296187.949999999</v>
      </c>
      <c r="AM544" s="43">
        <v>0</v>
      </c>
      <c r="AN544" s="43">
        <v>3929577.568</v>
      </c>
      <c r="AO544" s="43">
        <v>413278.54560000001</v>
      </c>
      <c r="AP544" s="43">
        <v>791478.96675296</v>
      </c>
      <c r="AQ544" s="5">
        <f t="shared" si="198"/>
        <v>2</v>
      </c>
      <c r="AS544" s="36">
        <f t="shared" si="209"/>
        <v>118</v>
      </c>
      <c r="AT544" s="36">
        <f t="shared" si="210"/>
        <v>38</v>
      </c>
      <c r="AU544" s="37" t="s">
        <v>72</v>
      </c>
      <c r="AV544" s="36" t="s">
        <v>662</v>
      </c>
      <c r="AW544" s="36"/>
      <c r="AX544" s="45" t="e">
        <f t="shared" si="204"/>
        <v>#REF!</v>
      </c>
      <c r="AY544" s="46">
        <v>41327854.57</v>
      </c>
      <c r="AZ544" s="46"/>
      <c r="BA544" s="46"/>
      <c r="BB544" s="46"/>
      <c r="BC544" s="46"/>
      <c r="BD544" s="46"/>
      <c r="BE544" s="45"/>
      <c r="BF544" s="45">
        <v>0</v>
      </c>
      <c r="BG544" s="46"/>
      <c r="BH544" s="46">
        <v>17897331.530000001</v>
      </c>
      <c r="BI544" s="46"/>
      <c r="BJ544" s="46">
        <v>18296187.949999999</v>
      </c>
      <c r="BK544" s="46"/>
      <c r="BL544" s="46">
        <v>3929577.57</v>
      </c>
      <c r="BM544" s="46">
        <v>413278.55</v>
      </c>
      <c r="BN544" s="46">
        <v>791478.97</v>
      </c>
      <c r="BP544" s="48">
        <f>+AY544-'Приложение 2'!E546</f>
        <v>0</v>
      </c>
    </row>
    <row r="545" spans="1:68" ht="12.75" customHeight="1" x14ac:dyDescent="0.2">
      <c r="A545" s="36">
        <f t="shared" si="194"/>
        <v>531</v>
      </c>
      <c r="B545" s="36">
        <f t="shared" si="195"/>
        <v>41</v>
      </c>
      <c r="C545" s="37" t="s">
        <v>72</v>
      </c>
      <c r="D545" s="36" t="s">
        <v>663</v>
      </c>
      <c r="E545" s="38" t="s">
        <v>98</v>
      </c>
      <c r="F545" s="39" t="s">
        <v>61</v>
      </c>
      <c r="G545" s="39">
        <v>5</v>
      </c>
      <c r="H545" s="39">
        <v>2</v>
      </c>
      <c r="I545" s="38">
        <v>3831.3</v>
      </c>
      <c r="J545" s="38">
        <v>3512.5</v>
      </c>
      <c r="K545" s="38">
        <v>318.8</v>
      </c>
      <c r="L545" s="40">
        <v>217</v>
      </c>
      <c r="M545" s="41" t="e">
        <f t="shared" si="191"/>
        <v>#REF!</v>
      </c>
      <c r="N545" s="41"/>
      <c r="O545" s="41">
        <v>967758</v>
      </c>
      <c r="P545" s="41">
        <v>0</v>
      </c>
      <c r="Q545" s="41">
        <f t="shared" si="208"/>
        <v>488923.28099999996</v>
      </c>
      <c r="R545" s="41" t="e">
        <f>IF(Y545&gt;0, Y545, 0)</f>
        <v>#REF!</v>
      </c>
      <c r="S545" s="41" t="e">
        <f>IF(Y545&gt;0, AY545-O545-P545-Q545-R545, 0)</f>
        <v>#REF!</v>
      </c>
      <c r="T545" s="38">
        <v>4828.24</v>
      </c>
      <c r="U545" s="38">
        <v>5482.03</v>
      </c>
      <c r="V545" s="39">
        <v>2027</v>
      </c>
      <c r="W545" s="50">
        <v>0</v>
      </c>
      <c r="X545" s="43">
        <f t="shared" si="211"/>
        <v>488923.28099999996</v>
      </c>
      <c r="Y545" s="50" t="e">
        <f>+(J545*11.55+K545*23.1)*12*30+[4]Лист1!$BC$89</f>
        <v>#REF!</v>
      </c>
      <c r="Z545" s="33"/>
      <c r="AA545" s="43">
        <f t="shared" si="197"/>
        <v>21003301.541660398</v>
      </c>
      <c r="AB545" s="43">
        <v>0</v>
      </c>
      <c r="AC545" s="43">
        <v>0</v>
      </c>
      <c r="AD545" s="43">
        <v>0</v>
      </c>
      <c r="AE545" s="43">
        <v>0</v>
      </c>
      <c r="AF545" s="43">
        <v>0</v>
      </c>
      <c r="AG545" s="43">
        <v>0</v>
      </c>
      <c r="AH545" s="43">
        <v>0</v>
      </c>
      <c r="AI545" s="43">
        <v>0</v>
      </c>
      <c r="AJ545" s="43">
        <v>18498447.800000001</v>
      </c>
      <c r="AK545" s="43">
        <v>0</v>
      </c>
      <c r="AL545" s="43">
        <v>0</v>
      </c>
      <c r="AM545" s="43">
        <v>0</v>
      </c>
      <c r="AN545" s="43">
        <v>1890297.1385999999</v>
      </c>
      <c r="AO545" s="43">
        <v>210033.0154</v>
      </c>
      <c r="AP545" s="43">
        <v>404523.58766040002</v>
      </c>
      <c r="AQ545" s="5">
        <f t="shared" si="198"/>
        <v>1</v>
      </c>
      <c r="AS545" s="36">
        <f t="shared" si="209"/>
        <v>119</v>
      </c>
      <c r="AT545" s="36">
        <f t="shared" si="210"/>
        <v>39</v>
      </c>
      <c r="AU545" s="37" t="s">
        <v>72</v>
      </c>
      <c r="AV545" s="36" t="s">
        <v>663</v>
      </c>
      <c r="AW545" s="36"/>
      <c r="AX545" s="45" t="e">
        <f t="shared" si="204"/>
        <v>#REF!</v>
      </c>
      <c r="AY545" s="46">
        <v>21003301.550000001</v>
      </c>
      <c r="AZ545" s="46"/>
      <c r="BA545" s="46"/>
      <c r="BB545" s="46"/>
      <c r="BC545" s="46"/>
      <c r="BD545" s="46"/>
      <c r="BE545" s="45"/>
      <c r="BF545" s="45">
        <v>0</v>
      </c>
      <c r="BG545" s="46"/>
      <c r="BH545" s="46">
        <v>18498447.800000001</v>
      </c>
      <c r="BI545" s="46"/>
      <c r="BJ545" s="46"/>
      <c r="BK545" s="46"/>
      <c r="BL545" s="46">
        <v>1890297.14</v>
      </c>
      <c r="BM545" s="46">
        <v>210033.02</v>
      </c>
      <c r="BN545" s="46">
        <v>404523.59</v>
      </c>
      <c r="BP545" s="48">
        <f>+AY545-'Приложение 2'!E547</f>
        <v>0</v>
      </c>
    </row>
    <row r="546" spans="1:68" ht="12.75" customHeight="1" x14ac:dyDescent="0.2">
      <c r="A546" s="36">
        <f t="shared" si="194"/>
        <v>532</v>
      </c>
      <c r="B546" s="36">
        <f t="shared" si="195"/>
        <v>42</v>
      </c>
      <c r="C546" s="37" t="s">
        <v>72</v>
      </c>
      <c r="D546" s="36" t="s">
        <v>664</v>
      </c>
      <c r="E546" s="38" t="s">
        <v>98</v>
      </c>
      <c r="F546" s="39" t="s">
        <v>61</v>
      </c>
      <c r="G546" s="39">
        <v>5</v>
      </c>
      <c r="H546" s="39">
        <v>2</v>
      </c>
      <c r="I546" s="38">
        <v>3682.3</v>
      </c>
      <c r="J546" s="38">
        <v>3547.5</v>
      </c>
      <c r="K546" s="38">
        <v>134.80000000000001</v>
      </c>
      <c r="L546" s="40">
        <v>210</v>
      </c>
      <c r="M546" s="41" t="e">
        <f t="shared" si="191"/>
        <v>#REF!</v>
      </c>
      <c r="N546" s="41"/>
      <c r="O546" s="41">
        <v>1915525.76</v>
      </c>
      <c r="P546" s="41">
        <v>0</v>
      </c>
      <c r="Q546" s="41">
        <f t="shared" si="208"/>
        <v>449692.55099999992</v>
      </c>
      <c r="R546" s="41" t="e">
        <f>IF(Y546&gt;0, Y546, 0)</f>
        <v>#REF!</v>
      </c>
      <c r="S546" s="41" t="e">
        <f>IF(Y546&gt;0, AY546-O546-P546-Q546-R546, 0)</f>
        <v>#REF!</v>
      </c>
      <c r="T546" s="38">
        <v>9764.09</v>
      </c>
      <c r="U546" s="38">
        <v>11149.2</v>
      </c>
      <c r="V546" s="39">
        <v>2027</v>
      </c>
      <c r="W546" s="50">
        <v>0</v>
      </c>
      <c r="X546" s="43">
        <f t="shared" si="211"/>
        <v>449692.55099999992</v>
      </c>
      <c r="Y546" s="50" t="e">
        <f>+(J546*11.55+K546*23.1)*12*30+[4]Лист1!$BC$90</f>
        <v>#REF!</v>
      </c>
      <c r="Z546" s="33"/>
      <c r="AA546" s="43">
        <f t="shared" si="197"/>
        <v>41054699.163622342</v>
      </c>
      <c r="AB546" s="43">
        <v>0</v>
      </c>
      <c r="AC546" s="43">
        <v>0</v>
      </c>
      <c r="AD546" s="43">
        <v>0</v>
      </c>
      <c r="AE546" s="43">
        <v>0</v>
      </c>
      <c r="AF546" s="43">
        <v>0</v>
      </c>
      <c r="AG546" s="43">
        <v>0</v>
      </c>
      <c r="AH546" s="43">
        <v>0</v>
      </c>
      <c r="AI546" s="43">
        <v>0</v>
      </c>
      <c r="AJ546" s="43">
        <v>17779039.579999998</v>
      </c>
      <c r="AK546" s="43">
        <v>0</v>
      </c>
      <c r="AL546" s="43">
        <v>18175259.760000002</v>
      </c>
      <c r="AM546" s="43">
        <v>0</v>
      </c>
      <c r="AN546" s="43">
        <v>3903605.1253</v>
      </c>
      <c r="AO546" s="43">
        <v>410546.99160000001</v>
      </c>
      <c r="AP546" s="43">
        <v>786247.70672233996</v>
      </c>
      <c r="AQ546" s="5">
        <f t="shared" si="198"/>
        <v>2</v>
      </c>
      <c r="AS546" s="36">
        <f t="shared" si="209"/>
        <v>120</v>
      </c>
      <c r="AT546" s="36">
        <f t="shared" si="210"/>
        <v>40</v>
      </c>
      <c r="AU546" s="37" t="s">
        <v>72</v>
      </c>
      <c r="AV546" s="36" t="s">
        <v>664</v>
      </c>
      <c r="AW546" s="36"/>
      <c r="AX546" s="45" t="e">
        <f t="shared" si="204"/>
        <v>#REF!</v>
      </c>
      <c r="AY546" s="46">
        <v>41054699.170000002</v>
      </c>
      <c r="AZ546" s="46"/>
      <c r="BA546" s="46"/>
      <c r="BB546" s="46"/>
      <c r="BC546" s="46"/>
      <c r="BD546" s="46"/>
      <c r="BE546" s="45"/>
      <c r="BF546" s="45">
        <v>0</v>
      </c>
      <c r="BG546" s="46"/>
      <c r="BH546" s="46">
        <v>17779039.579999998</v>
      </c>
      <c r="BI546" s="46"/>
      <c r="BJ546" s="46">
        <v>18175259.760000002</v>
      </c>
      <c r="BK546" s="46"/>
      <c r="BL546" s="46">
        <v>3903605.13</v>
      </c>
      <c r="BM546" s="46">
        <v>410546.99</v>
      </c>
      <c r="BN546" s="46">
        <v>786247.71</v>
      </c>
      <c r="BP546" s="48">
        <f>+AY546-'Приложение 2'!E548</f>
        <v>0</v>
      </c>
    </row>
    <row r="547" spans="1:68" ht="12.75" customHeight="1" x14ac:dyDescent="0.2">
      <c r="A547" s="36">
        <f t="shared" si="194"/>
        <v>533</v>
      </c>
      <c r="B547" s="36">
        <f t="shared" si="195"/>
        <v>43</v>
      </c>
      <c r="C547" s="37" t="s">
        <v>72</v>
      </c>
      <c r="D547" s="36" t="s">
        <v>665</v>
      </c>
      <c r="E547" s="38" t="s">
        <v>81</v>
      </c>
      <c r="F547" s="39" t="s">
        <v>61</v>
      </c>
      <c r="G547" s="39">
        <v>5</v>
      </c>
      <c r="H547" s="39">
        <v>3</v>
      </c>
      <c r="I547" s="38">
        <v>5132.1000000000004</v>
      </c>
      <c r="J547" s="38">
        <v>4364.6000000000004</v>
      </c>
      <c r="K547" s="38">
        <v>0</v>
      </c>
      <c r="L547" s="40">
        <v>197</v>
      </c>
      <c r="M547" s="41">
        <f t="shared" si="191"/>
        <v>8068268.6200000001</v>
      </c>
      <c r="N547" s="41"/>
      <c r="O547" s="41">
        <v>0</v>
      </c>
      <c r="P547" s="41">
        <v>0</v>
      </c>
      <c r="Q547" s="41">
        <f t="shared" si="208"/>
        <v>514193.52600000001</v>
      </c>
      <c r="R547" s="41">
        <f>+AY547-O547-P547-Q547</f>
        <v>7554075.0940000005</v>
      </c>
      <c r="S547" s="41">
        <v>0</v>
      </c>
      <c r="T547" s="38">
        <v>1610.02</v>
      </c>
      <c r="U547" s="38">
        <v>1848.57</v>
      </c>
      <c r="V547" s="39">
        <v>2027</v>
      </c>
      <c r="W547" s="50">
        <v>0</v>
      </c>
      <c r="X547" s="43">
        <f t="shared" si="211"/>
        <v>514193.52600000001</v>
      </c>
      <c r="Y547" s="50" t="e">
        <f>+(J547*11.55+K547*23.1)*12*30+[4]Лист1!$BC$97</f>
        <v>#REF!</v>
      </c>
      <c r="Z547" s="33"/>
      <c r="AA547" s="43">
        <f t="shared" si="197"/>
        <v>8068268.6223365199</v>
      </c>
      <c r="AB547" s="43">
        <v>0</v>
      </c>
      <c r="AC547" s="43">
        <v>7027090.8300000001</v>
      </c>
      <c r="AD547" s="43">
        <v>0</v>
      </c>
      <c r="AE547" s="43">
        <v>0</v>
      </c>
      <c r="AF547" s="43">
        <v>0</v>
      </c>
      <c r="AG547" s="43">
        <v>0</v>
      </c>
      <c r="AH547" s="43">
        <v>0</v>
      </c>
      <c r="AI547" s="43">
        <v>0</v>
      </c>
      <c r="AJ547" s="43">
        <v>0</v>
      </c>
      <c r="AK547" s="43">
        <v>0</v>
      </c>
      <c r="AL547" s="43">
        <v>0</v>
      </c>
      <c r="AM547" s="43">
        <v>0</v>
      </c>
      <c r="AN547" s="43">
        <v>806826.86199999996</v>
      </c>
      <c r="AO547" s="43">
        <v>80682.686199999996</v>
      </c>
      <c r="AP547" s="43">
        <v>153668.24413651999</v>
      </c>
      <c r="AQ547" s="5">
        <f t="shared" si="198"/>
        <v>1</v>
      </c>
      <c r="AS547" s="36">
        <f t="shared" si="209"/>
        <v>121</v>
      </c>
      <c r="AT547" s="36">
        <f t="shared" si="210"/>
        <v>41</v>
      </c>
      <c r="AU547" s="37" t="s">
        <v>72</v>
      </c>
      <c r="AV547" s="36" t="s">
        <v>665</v>
      </c>
      <c r="AW547" s="36"/>
      <c r="AX547" s="45">
        <f t="shared" si="204"/>
        <v>0</v>
      </c>
      <c r="AY547" s="46">
        <v>8068268.6200000001</v>
      </c>
      <c r="AZ547" s="46"/>
      <c r="BA547" s="46">
        <v>7027090.8300000001</v>
      </c>
      <c r="BB547" s="46"/>
      <c r="BC547" s="46"/>
      <c r="BD547" s="46"/>
      <c r="BE547" s="45"/>
      <c r="BF547" s="45">
        <v>0</v>
      </c>
      <c r="BG547" s="46"/>
      <c r="BH547" s="46"/>
      <c r="BI547" s="46"/>
      <c r="BJ547" s="46"/>
      <c r="BK547" s="46"/>
      <c r="BL547" s="46">
        <v>806826.86</v>
      </c>
      <c r="BM547" s="46">
        <v>80682.69</v>
      </c>
      <c r="BN547" s="46">
        <v>153668.24</v>
      </c>
      <c r="BP547" s="48">
        <f>+AY547-'Приложение 2'!E549</f>
        <v>0</v>
      </c>
    </row>
    <row r="548" spans="1:68" ht="12.75" customHeight="1" x14ac:dyDescent="0.2">
      <c r="A548" s="36">
        <f t="shared" si="194"/>
        <v>534</v>
      </c>
      <c r="B548" s="36">
        <f t="shared" si="195"/>
        <v>44</v>
      </c>
      <c r="C548" s="37" t="s">
        <v>72</v>
      </c>
      <c r="D548" s="36" t="s">
        <v>666</v>
      </c>
      <c r="E548" s="38" t="s">
        <v>96</v>
      </c>
      <c r="F548" s="39" t="s">
        <v>61</v>
      </c>
      <c r="G548" s="39">
        <v>4</v>
      </c>
      <c r="H548" s="39">
        <v>6</v>
      </c>
      <c r="I548" s="38">
        <v>3712.4</v>
      </c>
      <c r="J548" s="38">
        <v>2799.6</v>
      </c>
      <c r="K548" s="38">
        <v>912.8</v>
      </c>
      <c r="L548" s="40">
        <v>116</v>
      </c>
      <c r="M548" s="41">
        <f t="shared" si="191"/>
        <v>40373797.829999998</v>
      </c>
      <c r="N548" s="41"/>
      <c r="O548" s="41">
        <v>877097.41</v>
      </c>
      <c r="P548" s="41">
        <v>0</v>
      </c>
      <c r="Q548" s="41">
        <f t="shared" si="208"/>
        <v>3164607.6119999997</v>
      </c>
      <c r="R548" s="41">
        <f t="shared" ref="R548:R560" si="212">IF(Y548&gt;0, Y548, 0)</f>
        <v>19231581.599999998</v>
      </c>
      <c r="S548" s="41">
        <f t="shared" ref="S548:S557" si="213">IF(Y548&gt;0, AY548-O548-P548-Q548-R548, 0)</f>
        <v>17100511.208000001</v>
      </c>
      <c r="T548" s="38">
        <v>9471.9599999999991</v>
      </c>
      <c r="U548" s="38">
        <v>10875.39</v>
      </c>
      <c r="V548" s="39">
        <v>2027</v>
      </c>
      <c r="W548" s="43">
        <v>2619712.7999999998</v>
      </c>
      <c r="X548" s="43">
        <f t="shared" si="211"/>
        <v>544894.81199999992</v>
      </c>
      <c r="Y548" s="43">
        <f>+(J548*11.55+K548*23.1)*12*30</f>
        <v>19231581.599999998</v>
      </c>
      <c r="Z548" s="33"/>
      <c r="AA548" s="43">
        <f t="shared" si="197"/>
        <v>40373797.836060643</v>
      </c>
      <c r="AB548" s="43">
        <v>0</v>
      </c>
      <c r="AC548" s="43">
        <v>0</v>
      </c>
      <c r="AD548" s="43">
        <v>0</v>
      </c>
      <c r="AE548" s="43">
        <v>0</v>
      </c>
      <c r="AF548" s="43">
        <v>0</v>
      </c>
      <c r="AG548" s="43">
        <v>0</v>
      </c>
      <c r="AH548" s="43">
        <v>0</v>
      </c>
      <c r="AI548" s="43">
        <v>0</v>
      </c>
      <c r="AJ548" s="43">
        <v>0</v>
      </c>
      <c r="AK548" s="43">
        <v>7462266.1200000001</v>
      </c>
      <c r="AL548" s="43">
        <v>18323828.68</v>
      </c>
      <c r="AM548" s="43">
        <v>9377625.9199999999</v>
      </c>
      <c r="AN548" s="43">
        <v>4037379.784</v>
      </c>
      <c r="AO548" s="43">
        <v>403737.97840000002</v>
      </c>
      <c r="AP548" s="43">
        <v>768959.35366063996</v>
      </c>
      <c r="AQ548" s="5">
        <f t="shared" si="198"/>
        <v>3</v>
      </c>
      <c r="AS548" s="36">
        <f t="shared" si="209"/>
        <v>122</v>
      </c>
      <c r="AT548" s="36">
        <f t="shared" si="210"/>
        <v>42</v>
      </c>
      <c r="AU548" s="37" t="s">
        <v>72</v>
      </c>
      <c r="AV548" s="36" t="s">
        <v>666</v>
      </c>
      <c r="AW548" s="36"/>
      <c r="AX548" s="45">
        <f t="shared" si="204"/>
        <v>0</v>
      </c>
      <c r="AY548" s="46">
        <v>40373797.829999998</v>
      </c>
      <c r="AZ548" s="46"/>
      <c r="BA548" s="46"/>
      <c r="BB548" s="46"/>
      <c r="BC548" s="46"/>
      <c r="BD548" s="46"/>
      <c r="BE548" s="45"/>
      <c r="BF548" s="45">
        <v>0</v>
      </c>
      <c r="BG548" s="46"/>
      <c r="BH548" s="46"/>
      <c r="BI548" s="46">
        <v>7462266.1200000001</v>
      </c>
      <c r="BJ548" s="46">
        <v>18323828.68</v>
      </c>
      <c r="BK548" s="46">
        <v>9377625.9199999999</v>
      </c>
      <c r="BL548" s="46">
        <v>4037379.78</v>
      </c>
      <c r="BM548" s="46">
        <v>403737.98</v>
      </c>
      <c r="BN548" s="46">
        <v>768959.35</v>
      </c>
      <c r="BP548" s="48">
        <f>+AY548-'Приложение 2'!E550</f>
        <v>0</v>
      </c>
    </row>
    <row r="549" spans="1:68" ht="12.75" customHeight="1" x14ac:dyDescent="0.2">
      <c r="A549" s="36">
        <f t="shared" si="194"/>
        <v>535</v>
      </c>
      <c r="B549" s="36">
        <f t="shared" si="195"/>
        <v>45</v>
      </c>
      <c r="C549" s="37" t="s">
        <v>72</v>
      </c>
      <c r="D549" s="36" t="s">
        <v>667</v>
      </c>
      <c r="E549" s="38" t="s">
        <v>77</v>
      </c>
      <c r="F549" s="39" t="s">
        <v>61</v>
      </c>
      <c r="G549" s="39">
        <v>5</v>
      </c>
      <c r="H549" s="39">
        <v>8</v>
      </c>
      <c r="I549" s="38">
        <v>8397.1</v>
      </c>
      <c r="J549" s="38">
        <v>8252.9</v>
      </c>
      <c r="K549" s="38">
        <v>144.20000000000101</v>
      </c>
      <c r="L549" s="40">
        <v>330</v>
      </c>
      <c r="M549" s="41" t="e">
        <f t="shared" si="191"/>
        <v>#REF!</v>
      </c>
      <c r="N549" s="41"/>
      <c r="O549" s="41">
        <v>3237927.74</v>
      </c>
      <c r="P549" s="41">
        <v>0</v>
      </c>
      <c r="Q549" s="41">
        <f t="shared" si="208"/>
        <v>1006250.5530000001</v>
      </c>
      <c r="R549" s="41" t="e">
        <f t="shared" si="212"/>
        <v>#REF!</v>
      </c>
      <c r="S549" s="41" t="e">
        <f t="shared" si="213"/>
        <v>#REF!</v>
      </c>
      <c r="T549" s="38">
        <v>10871.25</v>
      </c>
      <c r="U549" s="38">
        <v>12397.66</v>
      </c>
      <c r="V549" s="39">
        <v>2027</v>
      </c>
      <c r="W549" s="50">
        <v>0</v>
      </c>
      <c r="X549" s="43">
        <f t="shared" si="211"/>
        <v>1006250.5530000001</v>
      </c>
      <c r="Y549" s="50" t="e">
        <f>+(J549*11.55+K549*23.1)*12*30+[4]Лист1!$BC$105</f>
        <v>#REF!</v>
      </c>
      <c r="Z549" s="33"/>
      <c r="AA549" s="44">
        <f t="shared" si="197"/>
        <v>104104390.79526275</v>
      </c>
      <c r="AB549" s="43">
        <v>28064318.039999999</v>
      </c>
      <c r="AC549" s="43">
        <v>13519494.210000001</v>
      </c>
      <c r="AD549" s="43">
        <v>8256342.6799999997</v>
      </c>
      <c r="AE549" s="43">
        <v>0</v>
      </c>
      <c r="AF549" s="43">
        <v>0</v>
      </c>
      <c r="AG549" s="43">
        <v>0</v>
      </c>
      <c r="AH549" s="43">
        <v>0</v>
      </c>
      <c r="AI549" s="43">
        <v>0</v>
      </c>
      <c r="AJ549" s="43">
        <v>0</v>
      </c>
      <c r="AK549" s="43">
        <v>0</v>
      </c>
      <c r="AL549" s="43">
        <v>41446778.850000001</v>
      </c>
      <c r="AM549" s="43">
        <v>0</v>
      </c>
      <c r="AN549" s="43">
        <v>9780152.7530000005</v>
      </c>
      <c r="AO549" s="43">
        <v>1041043.9079</v>
      </c>
      <c r="AP549" s="43">
        <v>1996260.3543627399</v>
      </c>
      <c r="AQ549" s="5">
        <f t="shared" si="198"/>
        <v>4</v>
      </c>
      <c r="AS549" s="36">
        <f t="shared" si="209"/>
        <v>123</v>
      </c>
      <c r="AT549" s="36">
        <f t="shared" si="210"/>
        <v>43</v>
      </c>
      <c r="AU549" s="37" t="s">
        <v>72</v>
      </c>
      <c r="AV549" s="36" t="s">
        <v>667</v>
      </c>
      <c r="AW549" s="36"/>
      <c r="AX549" s="45" t="e">
        <f t="shared" si="204"/>
        <v>#REF!</v>
      </c>
      <c r="AY549" s="46">
        <v>104104390.79000001</v>
      </c>
      <c r="AZ549" s="46">
        <v>28064318.039999999</v>
      </c>
      <c r="BA549" s="46">
        <v>13519494.210000001</v>
      </c>
      <c r="BB549" s="46">
        <v>8256342.6799999997</v>
      </c>
      <c r="BC549" s="46"/>
      <c r="BD549" s="46"/>
      <c r="BE549" s="45"/>
      <c r="BF549" s="45">
        <v>0</v>
      </c>
      <c r="BG549" s="46"/>
      <c r="BH549" s="46"/>
      <c r="BI549" s="46"/>
      <c r="BJ549" s="46">
        <v>41446778.850000001</v>
      </c>
      <c r="BK549" s="46"/>
      <c r="BL549" s="46">
        <v>9780152.75</v>
      </c>
      <c r="BM549" s="46">
        <v>1041043.91</v>
      </c>
      <c r="BN549" s="46">
        <v>1996260.35</v>
      </c>
      <c r="BP549" s="48">
        <f>+AY549-'Приложение 2'!E551</f>
        <v>0</v>
      </c>
    </row>
    <row r="550" spans="1:68" ht="12.75" customHeight="1" x14ac:dyDescent="0.2">
      <c r="A550" s="36">
        <f t="shared" si="194"/>
        <v>536</v>
      </c>
      <c r="B550" s="36">
        <f t="shared" si="195"/>
        <v>46</v>
      </c>
      <c r="C550" s="37" t="s">
        <v>72</v>
      </c>
      <c r="D550" s="36" t="s">
        <v>668</v>
      </c>
      <c r="E550" s="38" t="s">
        <v>83</v>
      </c>
      <c r="F550" s="39" t="s">
        <v>61</v>
      </c>
      <c r="G550" s="39">
        <v>4</v>
      </c>
      <c r="H550" s="39">
        <v>3</v>
      </c>
      <c r="I550" s="38">
        <v>3045.1</v>
      </c>
      <c r="J550" s="38">
        <v>2455.6999999999998</v>
      </c>
      <c r="K550" s="38">
        <v>589.4</v>
      </c>
      <c r="L550" s="40">
        <v>260</v>
      </c>
      <c r="M550" s="41">
        <f t="shared" si="191"/>
        <v>41193138.359999999</v>
      </c>
      <c r="N550" s="41"/>
      <c r="O550" s="41">
        <v>1108875.49</v>
      </c>
      <c r="P550" s="41">
        <v>0</v>
      </c>
      <c r="Q550" s="41">
        <f t="shared" si="208"/>
        <v>3049578.355</v>
      </c>
      <c r="R550" s="41">
        <f t="shared" si="212"/>
        <v>15112250.999999998</v>
      </c>
      <c r="S550" s="41">
        <f t="shared" si="213"/>
        <v>21922433.515000001</v>
      </c>
      <c r="T550" s="38">
        <v>11822.27</v>
      </c>
      <c r="U550" s="38">
        <v>13527.68</v>
      </c>
      <c r="V550" s="39">
        <v>2027</v>
      </c>
      <c r="W550" s="43">
        <v>2621397.91</v>
      </c>
      <c r="X550" s="43">
        <f t="shared" si="211"/>
        <v>428180.44499999995</v>
      </c>
      <c r="Y550" s="43">
        <f>+(J550*11.55+K550*23.1)*12*30</f>
        <v>15112250.999999998</v>
      </c>
      <c r="Z550" s="33"/>
      <c r="AA550" s="43">
        <f t="shared" si="197"/>
        <v>41193138.363159619</v>
      </c>
      <c r="AB550" s="43">
        <v>10177162.93</v>
      </c>
      <c r="AC550" s="43">
        <v>4902670.1900000004</v>
      </c>
      <c r="AD550" s="43">
        <v>2994056.17</v>
      </c>
      <c r="AE550" s="43">
        <v>2895951.95</v>
      </c>
      <c r="AF550" s="43">
        <v>0</v>
      </c>
      <c r="AG550" s="43">
        <v>0</v>
      </c>
      <c r="AH550" s="43">
        <v>0</v>
      </c>
      <c r="AI550" s="43">
        <v>0</v>
      </c>
      <c r="AJ550" s="43">
        <v>0</v>
      </c>
      <c r="AK550" s="43">
        <v>0</v>
      </c>
      <c r="AL550" s="43">
        <v>15030139.720000001</v>
      </c>
      <c r="AM550" s="43">
        <v>0</v>
      </c>
      <c r="AN550" s="43">
        <v>3993979.3480000002</v>
      </c>
      <c r="AO550" s="43">
        <v>411931.38370000001</v>
      </c>
      <c r="AP550" s="43">
        <v>787246.67145962</v>
      </c>
      <c r="AQ550" s="5">
        <f t="shared" si="198"/>
        <v>5</v>
      </c>
      <c r="AS550" s="36">
        <f t="shared" si="209"/>
        <v>124</v>
      </c>
      <c r="AT550" s="36">
        <f t="shared" si="210"/>
        <v>44</v>
      </c>
      <c r="AU550" s="37" t="s">
        <v>72</v>
      </c>
      <c r="AV550" s="36" t="s">
        <v>668</v>
      </c>
      <c r="AW550" s="36"/>
      <c r="AX550" s="45">
        <f t="shared" si="204"/>
        <v>0</v>
      </c>
      <c r="AY550" s="46">
        <v>41193138.359999999</v>
      </c>
      <c r="AZ550" s="46">
        <v>10177162.93</v>
      </c>
      <c r="BA550" s="46">
        <v>4902670.1900000004</v>
      </c>
      <c r="BB550" s="46">
        <v>2994056.17</v>
      </c>
      <c r="BC550" s="46">
        <v>2895951.95</v>
      </c>
      <c r="BD550" s="46"/>
      <c r="BE550" s="45"/>
      <c r="BF550" s="45">
        <v>0</v>
      </c>
      <c r="BG550" s="46"/>
      <c r="BH550" s="46"/>
      <c r="BI550" s="46"/>
      <c r="BJ550" s="46">
        <v>15030139.720000001</v>
      </c>
      <c r="BK550" s="46"/>
      <c r="BL550" s="46">
        <v>3993979.35</v>
      </c>
      <c r="BM550" s="46">
        <v>411931.38</v>
      </c>
      <c r="BN550" s="46">
        <v>787246.67</v>
      </c>
      <c r="BP550" s="48">
        <f>+AY550-'Приложение 2'!E552</f>
        <v>0</v>
      </c>
    </row>
    <row r="551" spans="1:68" ht="12.75" customHeight="1" x14ac:dyDescent="0.2">
      <c r="A551" s="36">
        <f t="shared" si="194"/>
        <v>537</v>
      </c>
      <c r="B551" s="36">
        <f t="shared" si="195"/>
        <v>47</v>
      </c>
      <c r="C551" s="37" t="s">
        <v>72</v>
      </c>
      <c r="D551" s="36" t="s">
        <v>669</v>
      </c>
      <c r="E551" s="38" t="s">
        <v>83</v>
      </c>
      <c r="F551" s="39" t="s">
        <v>61</v>
      </c>
      <c r="G551" s="39">
        <v>4</v>
      </c>
      <c r="H551" s="39">
        <v>3</v>
      </c>
      <c r="I551" s="38">
        <v>4273.7</v>
      </c>
      <c r="J551" s="38">
        <v>3336.1</v>
      </c>
      <c r="K551" s="38">
        <v>937.6</v>
      </c>
      <c r="L551" s="40">
        <v>153</v>
      </c>
      <c r="M551" s="41">
        <f t="shared" si="191"/>
        <v>30731920.27</v>
      </c>
      <c r="N551" s="41"/>
      <c r="O551" s="41">
        <v>258064</v>
      </c>
      <c r="P551" s="41">
        <v>0</v>
      </c>
      <c r="Q551" s="41">
        <f t="shared" si="208"/>
        <v>3841867.213</v>
      </c>
      <c r="R551" s="41">
        <f t="shared" si="212"/>
        <v>21668585.399999999</v>
      </c>
      <c r="S551" s="41">
        <f t="shared" si="213"/>
        <v>4963403.6570000015</v>
      </c>
      <c r="T551" s="38">
        <v>6303.26</v>
      </c>
      <c r="U551" s="38">
        <v>7190.94</v>
      </c>
      <c r="V551" s="39">
        <v>2027</v>
      </c>
      <c r="W551" s="43">
        <v>3227923.96</v>
      </c>
      <c r="X551" s="43">
        <f t="shared" si="211"/>
        <v>613943.25299999991</v>
      </c>
      <c r="Y551" s="43">
        <f>+(J551*11.55+K551*23.1)*12*30</f>
        <v>21668585.399999999</v>
      </c>
      <c r="Z551" s="33"/>
      <c r="AA551" s="44">
        <f t="shared" si="197"/>
        <v>30731920.267919481</v>
      </c>
      <c r="AB551" s="43">
        <v>14283321.15</v>
      </c>
      <c r="AC551" s="43">
        <v>0</v>
      </c>
      <c r="AD551" s="43">
        <v>0</v>
      </c>
      <c r="AE551" s="43">
        <v>4064375.5</v>
      </c>
      <c r="AF551" s="43">
        <v>0</v>
      </c>
      <c r="AG551" s="43">
        <v>0</v>
      </c>
      <c r="AH551" s="43">
        <v>0</v>
      </c>
      <c r="AI551" s="43">
        <v>0</v>
      </c>
      <c r="AJ551" s="43">
        <v>0</v>
      </c>
      <c r="AK551" s="43">
        <v>8590530.8399999999</v>
      </c>
      <c r="AL551" s="43">
        <v>0</v>
      </c>
      <c r="AM551" s="43">
        <v>0</v>
      </c>
      <c r="AN551" s="43">
        <v>2897289.0991000002</v>
      </c>
      <c r="AO551" s="43">
        <v>307319.20270000002</v>
      </c>
      <c r="AP551" s="43">
        <v>589084.47611947998</v>
      </c>
      <c r="AQ551" s="5">
        <f t="shared" si="198"/>
        <v>3</v>
      </c>
      <c r="AS551" s="36">
        <f t="shared" si="209"/>
        <v>125</v>
      </c>
      <c r="AT551" s="36">
        <f t="shared" si="210"/>
        <v>45</v>
      </c>
      <c r="AU551" s="37" t="s">
        <v>72</v>
      </c>
      <c r="AV551" s="36" t="s">
        <v>669</v>
      </c>
      <c r="AW551" s="36"/>
      <c r="AX551" s="45">
        <f t="shared" si="204"/>
        <v>0</v>
      </c>
      <c r="AY551" s="46">
        <v>30731920.27</v>
      </c>
      <c r="AZ551" s="46">
        <v>14283321.15</v>
      </c>
      <c r="BA551" s="46"/>
      <c r="BB551" s="46"/>
      <c r="BC551" s="46">
        <v>4064375.5</v>
      </c>
      <c r="BD551" s="46"/>
      <c r="BE551" s="45"/>
      <c r="BF551" s="45">
        <v>0</v>
      </c>
      <c r="BG551" s="46"/>
      <c r="BH551" s="46"/>
      <c r="BI551" s="46">
        <v>8590530.8399999999</v>
      </c>
      <c r="BJ551" s="46"/>
      <c r="BK551" s="46"/>
      <c r="BL551" s="46">
        <v>2897289.1</v>
      </c>
      <c r="BM551" s="46">
        <v>307319.2</v>
      </c>
      <c r="BN551" s="46">
        <v>589084.48</v>
      </c>
      <c r="BP551" s="48">
        <f>+AY551-'Приложение 2'!E553</f>
        <v>0</v>
      </c>
    </row>
    <row r="552" spans="1:68" ht="12.75" customHeight="1" x14ac:dyDescent="0.2">
      <c r="A552" s="36">
        <f t="shared" si="194"/>
        <v>538</v>
      </c>
      <c r="B552" s="36">
        <f t="shared" si="195"/>
        <v>48</v>
      </c>
      <c r="C552" s="37" t="s">
        <v>72</v>
      </c>
      <c r="D552" s="36" t="s">
        <v>670</v>
      </c>
      <c r="E552" s="38" t="s">
        <v>77</v>
      </c>
      <c r="F552" s="39" t="s">
        <v>61</v>
      </c>
      <c r="G552" s="39">
        <v>5</v>
      </c>
      <c r="H552" s="39">
        <v>4</v>
      </c>
      <c r="I552" s="38">
        <v>4963</v>
      </c>
      <c r="J552" s="38">
        <v>4570.5</v>
      </c>
      <c r="K552" s="38">
        <v>392.5</v>
      </c>
      <c r="L552" s="40">
        <v>186</v>
      </c>
      <c r="M552" s="41" t="e">
        <f t="shared" si="191"/>
        <v>#REF!</v>
      </c>
      <c r="N552" s="41"/>
      <c r="O552" s="41">
        <v>1297077.18</v>
      </c>
      <c r="P552" s="41">
        <v>0</v>
      </c>
      <c r="Q552" s="41">
        <f t="shared" si="208"/>
        <v>630931.45500000007</v>
      </c>
      <c r="R552" s="41" t="e">
        <f t="shared" si="212"/>
        <v>#REF!</v>
      </c>
      <c r="S552" s="41" t="e">
        <f t="shared" si="213"/>
        <v>#REF!</v>
      </c>
      <c r="T552" s="38">
        <v>4935.84</v>
      </c>
      <c r="U552" s="38">
        <v>5667.17</v>
      </c>
      <c r="V552" s="39">
        <v>2027</v>
      </c>
      <c r="W552" s="50">
        <v>0</v>
      </c>
      <c r="X552" s="43">
        <f t="shared" si="211"/>
        <v>630931.45500000007</v>
      </c>
      <c r="Y552" s="50" t="e">
        <f>+(J552*11.55+K552*23.1)*12*30+[4]Лист1!$BC$108</f>
        <v>#REF!</v>
      </c>
      <c r="Z552" s="33"/>
      <c r="AA552" s="44">
        <f t="shared" si="197"/>
        <v>28126164.711166661</v>
      </c>
      <c r="AB552" s="43">
        <v>0</v>
      </c>
      <c r="AC552" s="43">
        <v>0</v>
      </c>
      <c r="AD552" s="43">
        <v>0</v>
      </c>
      <c r="AE552" s="43">
        <v>0</v>
      </c>
      <c r="AF552" s="43">
        <v>0</v>
      </c>
      <c r="AG552" s="43">
        <v>0</v>
      </c>
      <c r="AH552" s="43">
        <v>0</v>
      </c>
      <c r="AI552" s="43">
        <v>0</v>
      </c>
      <c r="AJ552" s="43">
        <v>0</v>
      </c>
      <c r="AK552" s="43">
        <v>0</v>
      </c>
      <c r="AL552" s="43">
        <v>24496595.66</v>
      </c>
      <c r="AM552" s="43">
        <v>0</v>
      </c>
      <c r="AN552" s="43">
        <v>2812616.4709999999</v>
      </c>
      <c r="AO552" s="43">
        <v>281261.6471</v>
      </c>
      <c r="AP552" s="43">
        <v>535690.93306665996</v>
      </c>
      <c r="AQ552" s="5">
        <f t="shared" si="198"/>
        <v>1</v>
      </c>
      <c r="AS552" s="36">
        <f t="shared" si="209"/>
        <v>126</v>
      </c>
      <c r="AT552" s="36">
        <f t="shared" si="210"/>
        <v>46</v>
      </c>
      <c r="AU552" s="37" t="s">
        <v>72</v>
      </c>
      <c r="AV552" s="36" t="s">
        <v>670</v>
      </c>
      <c r="AW552" s="36"/>
      <c r="AX552" s="45" t="e">
        <f t="shared" si="204"/>
        <v>#REF!</v>
      </c>
      <c r="AY552" s="46">
        <v>28126164.710000001</v>
      </c>
      <c r="AZ552" s="46"/>
      <c r="BA552" s="46"/>
      <c r="BB552" s="46"/>
      <c r="BC552" s="46"/>
      <c r="BD552" s="46"/>
      <c r="BE552" s="45"/>
      <c r="BF552" s="45">
        <v>0</v>
      </c>
      <c r="BG552" s="46"/>
      <c r="BH552" s="46"/>
      <c r="BI552" s="46"/>
      <c r="BJ552" s="46">
        <v>24496595.66</v>
      </c>
      <c r="BK552" s="46"/>
      <c r="BL552" s="46">
        <v>2812616.47</v>
      </c>
      <c r="BM552" s="46">
        <v>281261.65000000002</v>
      </c>
      <c r="BN552" s="46">
        <v>535690.93000000005</v>
      </c>
      <c r="BP552" s="48">
        <f>+AY552-'Приложение 2'!E554</f>
        <v>0</v>
      </c>
    </row>
    <row r="553" spans="1:68" ht="12.75" customHeight="1" x14ac:dyDescent="0.2">
      <c r="A553" s="36">
        <f t="shared" si="194"/>
        <v>539</v>
      </c>
      <c r="B553" s="36">
        <f t="shared" si="195"/>
        <v>49</v>
      </c>
      <c r="C553" s="37" t="s">
        <v>72</v>
      </c>
      <c r="D553" s="36" t="s">
        <v>671</v>
      </c>
      <c r="E553" s="38" t="s">
        <v>83</v>
      </c>
      <c r="F553" s="39" t="s">
        <v>61</v>
      </c>
      <c r="G553" s="39">
        <v>5</v>
      </c>
      <c r="H553" s="39">
        <v>11</v>
      </c>
      <c r="I553" s="38">
        <v>9016.2999999999993</v>
      </c>
      <c r="J553" s="38">
        <v>8792.7999999999993</v>
      </c>
      <c r="K553" s="38">
        <v>223.5</v>
      </c>
      <c r="L553" s="40">
        <v>423</v>
      </c>
      <c r="M553" s="41" t="e">
        <f t="shared" si="191"/>
        <v>#REF!</v>
      </c>
      <c r="N553" s="41"/>
      <c r="O553" s="41">
        <v>3340777.48</v>
      </c>
      <c r="P553" s="41">
        <v>0</v>
      </c>
      <c r="Q553" s="41">
        <f t="shared" si="208"/>
        <v>1088540.838</v>
      </c>
      <c r="R553" s="41" t="e">
        <f t="shared" si="212"/>
        <v>#REF!</v>
      </c>
      <c r="S553" s="41" t="e">
        <f t="shared" si="213"/>
        <v>#REF!</v>
      </c>
      <c r="T553" s="38">
        <v>6945.94</v>
      </c>
      <c r="U553" s="38">
        <v>7975.09</v>
      </c>
      <c r="V553" s="39">
        <v>2027</v>
      </c>
      <c r="W553" s="50">
        <v>0</v>
      </c>
      <c r="X553" s="43">
        <f t="shared" si="211"/>
        <v>1088540.838</v>
      </c>
      <c r="Y553" s="50" t="e">
        <f>+(J553*11.55+K553*23.1)*12*30+[4]Лист1!$BC$109</f>
        <v>#REF!</v>
      </c>
      <c r="Z553" s="33"/>
      <c r="AA553" s="43">
        <f t="shared" si="197"/>
        <v>71905803.96911262</v>
      </c>
      <c r="AB553" s="43">
        <v>0</v>
      </c>
      <c r="AC553" s="43">
        <v>0</v>
      </c>
      <c r="AD553" s="43">
        <v>0</v>
      </c>
      <c r="AE553" s="43">
        <v>0</v>
      </c>
      <c r="AF553" s="43">
        <v>0</v>
      </c>
      <c r="AG553" s="43">
        <v>0</v>
      </c>
      <c r="AH553" s="43">
        <v>0</v>
      </c>
      <c r="AI553" s="43">
        <v>0</v>
      </c>
      <c r="AJ553" s="43">
        <v>0</v>
      </c>
      <c r="AK553" s="43">
        <v>18123593.91</v>
      </c>
      <c r="AL553" s="43">
        <v>44503053.68</v>
      </c>
      <c r="AM553" s="43">
        <v>0</v>
      </c>
      <c r="AN553" s="43">
        <v>7190580.3969999999</v>
      </c>
      <c r="AO553" s="43">
        <v>719058.03969999996</v>
      </c>
      <c r="AP553" s="43">
        <v>1369517.9424126199</v>
      </c>
      <c r="AQ553" s="5">
        <f t="shared" si="198"/>
        <v>2</v>
      </c>
      <c r="AS553" s="36">
        <f t="shared" si="209"/>
        <v>127</v>
      </c>
      <c r="AT553" s="36">
        <f t="shared" si="210"/>
        <v>47</v>
      </c>
      <c r="AU553" s="37" t="s">
        <v>72</v>
      </c>
      <c r="AV553" s="36" t="s">
        <v>671</v>
      </c>
      <c r="AW553" s="36"/>
      <c r="AX553" s="45" t="e">
        <f t="shared" si="204"/>
        <v>#REF!</v>
      </c>
      <c r="AY553" s="46">
        <v>71905803.969999999</v>
      </c>
      <c r="AZ553" s="46"/>
      <c r="BA553" s="46"/>
      <c r="BB553" s="46"/>
      <c r="BC553" s="46"/>
      <c r="BD553" s="46"/>
      <c r="BE553" s="45"/>
      <c r="BF553" s="45">
        <v>0</v>
      </c>
      <c r="BG553" s="46"/>
      <c r="BH553" s="46"/>
      <c r="BI553" s="46">
        <v>18123593.91</v>
      </c>
      <c r="BJ553" s="46">
        <v>44503053.68</v>
      </c>
      <c r="BK553" s="46"/>
      <c r="BL553" s="46">
        <v>7190580.4000000004</v>
      </c>
      <c r="BM553" s="46">
        <v>719058.04</v>
      </c>
      <c r="BN553" s="46">
        <v>1369517.94</v>
      </c>
      <c r="BP553" s="48">
        <f>+AY553-'Приложение 2'!E555</f>
        <v>0</v>
      </c>
    </row>
    <row r="554" spans="1:68" ht="12.75" customHeight="1" x14ac:dyDescent="0.2">
      <c r="A554" s="36">
        <f t="shared" si="194"/>
        <v>540</v>
      </c>
      <c r="B554" s="36">
        <f t="shared" si="195"/>
        <v>50</v>
      </c>
      <c r="C554" s="37" t="s">
        <v>72</v>
      </c>
      <c r="D554" s="36" t="s">
        <v>672</v>
      </c>
      <c r="E554" s="38" t="s">
        <v>81</v>
      </c>
      <c r="F554" s="39" t="s">
        <v>61</v>
      </c>
      <c r="G554" s="39">
        <v>5</v>
      </c>
      <c r="H554" s="39">
        <v>4</v>
      </c>
      <c r="I554" s="38">
        <v>3912.6</v>
      </c>
      <c r="J554" s="38">
        <v>3912.6</v>
      </c>
      <c r="K554" s="38">
        <v>0</v>
      </c>
      <c r="L554" s="40">
        <v>167</v>
      </c>
      <c r="M554" s="41">
        <f t="shared" si="191"/>
        <v>54970073.700000003</v>
      </c>
      <c r="N554" s="41"/>
      <c r="O554" s="41">
        <v>1725487.38</v>
      </c>
      <c r="P554" s="41">
        <v>0</v>
      </c>
      <c r="Q554" s="41">
        <f t="shared" si="208"/>
        <v>2831279.656</v>
      </c>
      <c r="R554" s="41">
        <f t="shared" si="212"/>
        <v>16268590.799999999</v>
      </c>
      <c r="S554" s="41">
        <f t="shared" si="213"/>
        <v>34144715.864</v>
      </c>
      <c r="T554" s="38">
        <v>12290.12</v>
      </c>
      <c r="U554" s="38">
        <v>14049.5</v>
      </c>
      <c r="V554" s="39">
        <v>2027</v>
      </c>
      <c r="W554" s="43">
        <v>2370336.25</v>
      </c>
      <c r="X554" s="43">
        <f t="shared" si="211"/>
        <v>460943.40599999996</v>
      </c>
      <c r="Y554" s="43">
        <f>+(J554*11.55+K554*23.1)*12*30</f>
        <v>16268590.799999999</v>
      </c>
      <c r="Z554" s="33"/>
      <c r="AA554" s="43">
        <f t="shared" si="197"/>
        <v>54970073.698874325</v>
      </c>
      <c r="AB554" s="43">
        <v>0</v>
      </c>
      <c r="AC554" s="43">
        <v>0</v>
      </c>
      <c r="AD554" s="43">
        <v>0</v>
      </c>
      <c r="AE554" s="43">
        <v>0</v>
      </c>
      <c r="AF554" s="43">
        <v>0</v>
      </c>
      <c r="AG554" s="43">
        <v>0</v>
      </c>
      <c r="AH554" s="43">
        <v>0</v>
      </c>
      <c r="AI554" s="43">
        <v>0</v>
      </c>
      <c r="AJ554" s="43">
        <v>18890983.960000001</v>
      </c>
      <c r="AK554" s="43">
        <v>0</v>
      </c>
      <c r="AL554" s="43">
        <v>19311984.719999999</v>
      </c>
      <c r="AM554" s="43">
        <v>9883336.7100000009</v>
      </c>
      <c r="AN554" s="43">
        <v>5282517.4642000003</v>
      </c>
      <c r="AO554" s="43">
        <v>549700.73699999996</v>
      </c>
      <c r="AP554" s="43">
        <v>1051550.10767432</v>
      </c>
      <c r="AQ554" s="5">
        <f t="shared" si="198"/>
        <v>3</v>
      </c>
      <c r="AS554" s="36">
        <f t="shared" si="209"/>
        <v>128</v>
      </c>
      <c r="AT554" s="36">
        <f t="shared" si="210"/>
        <v>48</v>
      </c>
      <c r="AU554" s="37" t="s">
        <v>72</v>
      </c>
      <c r="AV554" s="36" t="s">
        <v>672</v>
      </c>
      <c r="AW554" s="36"/>
      <c r="AX554" s="45">
        <f t="shared" si="204"/>
        <v>0</v>
      </c>
      <c r="AY554" s="46">
        <v>54970073.700000003</v>
      </c>
      <c r="AZ554" s="46"/>
      <c r="BA554" s="46"/>
      <c r="BB554" s="46"/>
      <c r="BC554" s="46"/>
      <c r="BD554" s="46"/>
      <c r="BE554" s="45"/>
      <c r="BF554" s="45">
        <v>0</v>
      </c>
      <c r="BG554" s="46"/>
      <c r="BH554" s="46">
        <v>18890983.960000001</v>
      </c>
      <c r="BI554" s="46"/>
      <c r="BJ554" s="46">
        <v>19311984.719999999</v>
      </c>
      <c r="BK554" s="46">
        <v>9883336.7100000009</v>
      </c>
      <c r="BL554" s="46">
        <v>5282517.46</v>
      </c>
      <c r="BM554" s="46">
        <v>549700.74</v>
      </c>
      <c r="BN554" s="46">
        <v>1051550.1100000001</v>
      </c>
      <c r="BP554" s="48">
        <f>+AY554-'Приложение 2'!E556</f>
        <v>0</v>
      </c>
    </row>
    <row r="555" spans="1:68" ht="12.75" customHeight="1" x14ac:dyDescent="0.2">
      <c r="A555" s="36">
        <f t="shared" si="194"/>
        <v>541</v>
      </c>
      <c r="B555" s="36">
        <f t="shared" si="195"/>
        <v>51</v>
      </c>
      <c r="C555" s="37" t="s">
        <v>72</v>
      </c>
      <c r="D555" s="36" t="s">
        <v>673</v>
      </c>
      <c r="E555" s="38" t="s">
        <v>98</v>
      </c>
      <c r="F555" s="39" t="s">
        <v>61</v>
      </c>
      <c r="G555" s="39">
        <v>5</v>
      </c>
      <c r="H555" s="39">
        <v>3</v>
      </c>
      <c r="I555" s="38">
        <v>4280.6000000000004</v>
      </c>
      <c r="J555" s="38">
        <v>4263.6000000000004</v>
      </c>
      <c r="K555" s="38">
        <v>17</v>
      </c>
      <c r="L555" s="40">
        <v>198</v>
      </c>
      <c r="M555" s="41">
        <f t="shared" si="191"/>
        <v>67785869.359999999</v>
      </c>
      <c r="N555" s="41"/>
      <c r="O555" s="41">
        <v>2188801.31</v>
      </c>
      <c r="P555" s="41">
        <v>0</v>
      </c>
      <c r="Q555" s="41">
        <f t="shared" si="208"/>
        <v>3951470.1860000002</v>
      </c>
      <c r="R555" s="41">
        <f t="shared" si="212"/>
        <v>17869420.800000004</v>
      </c>
      <c r="S555" s="41">
        <f t="shared" si="213"/>
        <v>43776177.063999996</v>
      </c>
      <c r="T555" s="38">
        <v>13832.36</v>
      </c>
      <c r="U555" s="38">
        <v>15835.6</v>
      </c>
      <c r="V555" s="39">
        <v>2027</v>
      </c>
      <c r="W555" s="43">
        <v>3445169.93</v>
      </c>
      <c r="X555" s="43">
        <f t="shared" si="211"/>
        <v>506300.25600000005</v>
      </c>
      <c r="Y555" s="43">
        <f>+(J555*11.55+K555*23.1)*12*30</f>
        <v>17869420.800000004</v>
      </c>
      <c r="Z555" s="33"/>
      <c r="AA555" s="43">
        <f t="shared" si="197"/>
        <v>67785869.358692884</v>
      </c>
      <c r="AB555" s="43">
        <v>14306381.939999999</v>
      </c>
      <c r="AC555" s="43">
        <v>6891849.2000000002</v>
      </c>
      <c r="AD555" s="43">
        <v>4208845.97</v>
      </c>
      <c r="AE555" s="43">
        <v>4070937.55</v>
      </c>
      <c r="AF555" s="43">
        <v>0</v>
      </c>
      <c r="AG555" s="43">
        <v>0</v>
      </c>
      <c r="AH555" s="43">
        <v>0</v>
      </c>
      <c r="AI555" s="43">
        <v>0</v>
      </c>
      <c r="AJ555" s="43">
        <v>0</v>
      </c>
      <c r="AK555" s="43">
        <v>8604400.4800000004</v>
      </c>
      <c r="AL555" s="43">
        <v>21128375.449999999</v>
      </c>
      <c r="AM555" s="43">
        <v>0</v>
      </c>
      <c r="AN555" s="43">
        <v>6602400.0072999997</v>
      </c>
      <c r="AO555" s="43">
        <v>677858.69350000005</v>
      </c>
      <c r="AP555" s="43">
        <v>1294820.0678928799</v>
      </c>
      <c r="AQ555" s="5">
        <f t="shared" si="198"/>
        <v>6</v>
      </c>
      <c r="AS555" s="36">
        <f t="shared" si="209"/>
        <v>129</v>
      </c>
      <c r="AT555" s="36">
        <f t="shared" si="210"/>
        <v>49</v>
      </c>
      <c r="AU555" s="37" t="s">
        <v>72</v>
      </c>
      <c r="AV555" s="36" t="s">
        <v>673</v>
      </c>
      <c r="AW555" s="36"/>
      <c r="AX555" s="45">
        <f t="shared" si="204"/>
        <v>0</v>
      </c>
      <c r="AY555" s="46">
        <v>67785869.359999999</v>
      </c>
      <c r="AZ555" s="46">
        <v>14306381.939999999</v>
      </c>
      <c r="BA555" s="46">
        <v>6891849.2000000002</v>
      </c>
      <c r="BB555" s="46">
        <v>4208845.97</v>
      </c>
      <c r="BC555" s="46">
        <v>4070937.55</v>
      </c>
      <c r="BD555" s="46"/>
      <c r="BE555" s="45"/>
      <c r="BF555" s="45">
        <v>0</v>
      </c>
      <c r="BG555" s="46"/>
      <c r="BH555" s="46"/>
      <c r="BI555" s="46">
        <v>8604400.4800000004</v>
      </c>
      <c r="BJ555" s="46">
        <v>21128375.449999999</v>
      </c>
      <c r="BK555" s="46"/>
      <c r="BL555" s="46">
        <v>6602400.0099999998</v>
      </c>
      <c r="BM555" s="46">
        <v>677858.69</v>
      </c>
      <c r="BN555" s="46">
        <v>1294820.07</v>
      </c>
      <c r="BP555" s="48">
        <f>+AY555-'Приложение 2'!E557</f>
        <v>0</v>
      </c>
    </row>
    <row r="556" spans="1:68" ht="12.75" customHeight="1" x14ac:dyDescent="0.2">
      <c r="A556" s="36">
        <f t="shared" si="194"/>
        <v>542</v>
      </c>
      <c r="B556" s="36">
        <f t="shared" si="195"/>
        <v>52</v>
      </c>
      <c r="C556" s="37" t="s">
        <v>72</v>
      </c>
      <c r="D556" s="36" t="s">
        <v>674</v>
      </c>
      <c r="E556" s="38" t="s">
        <v>98</v>
      </c>
      <c r="F556" s="39" t="s">
        <v>61</v>
      </c>
      <c r="G556" s="39">
        <v>5</v>
      </c>
      <c r="H556" s="39">
        <v>3</v>
      </c>
      <c r="I556" s="38">
        <v>4275.5</v>
      </c>
      <c r="J556" s="38">
        <v>4127.5</v>
      </c>
      <c r="K556" s="38">
        <v>148</v>
      </c>
      <c r="L556" s="40">
        <v>192</v>
      </c>
      <c r="M556" s="41">
        <f t="shared" si="191"/>
        <v>67705107.810000002</v>
      </c>
      <c r="N556" s="41"/>
      <c r="O556" s="41">
        <v>2173006.2599999998</v>
      </c>
      <c r="P556" s="41">
        <v>0</v>
      </c>
      <c r="Q556" s="41">
        <f t="shared" si="208"/>
        <v>3647408.9250000003</v>
      </c>
      <c r="R556" s="41">
        <f t="shared" si="212"/>
        <v>18392913.000000004</v>
      </c>
      <c r="S556" s="41">
        <f t="shared" si="213"/>
        <v>43491779.625</v>
      </c>
      <c r="T556" s="38">
        <v>13832.36</v>
      </c>
      <c r="U556" s="38">
        <v>15835.6</v>
      </c>
      <c r="V556" s="39">
        <v>2027</v>
      </c>
      <c r="W556" s="43">
        <v>3126276.39</v>
      </c>
      <c r="X556" s="43">
        <f t="shared" si="211"/>
        <v>521132.53500000009</v>
      </c>
      <c r="Y556" s="43">
        <f>+(J556*11.55+K556*23.1)*12*30</f>
        <v>18392913.000000004</v>
      </c>
      <c r="Z556" s="33"/>
      <c r="AA556" s="43">
        <f t="shared" si="197"/>
        <v>67705107.805863842</v>
      </c>
      <c r="AB556" s="43">
        <v>14289337.01</v>
      </c>
      <c r="AC556" s="43">
        <v>6883638.0999999996</v>
      </c>
      <c r="AD556" s="43">
        <v>4203831.46</v>
      </c>
      <c r="AE556" s="43">
        <v>4066087.34</v>
      </c>
      <c r="AF556" s="43">
        <v>0</v>
      </c>
      <c r="AG556" s="43">
        <v>0</v>
      </c>
      <c r="AH556" s="43">
        <v>0</v>
      </c>
      <c r="AI556" s="43">
        <v>0</v>
      </c>
      <c r="AJ556" s="43">
        <v>0</v>
      </c>
      <c r="AK556" s="43">
        <v>8594149.0099999998</v>
      </c>
      <c r="AL556" s="43">
        <v>21103202.649999999</v>
      </c>
      <c r="AM556" s="43">
        <v>0</v>
      </c>
      <c r="AN556" s="43">
        <v>6594533.7663000003</v>
      </c>
      <c r="AO556" s="43">
        <v>677051.07810000004</v>
      </c>
      <c r="AP556" s="43">
        <v>1293277.3914638399</v>
      </c>
      <c r="AQ556" s="5">
        <f t="shared" si="198"/>
        <v>6</v>
      </c>
      <c r="AS556" s="36">
        <f t="shared" si="209"/>
        <v>130</v>
      </c>
      <c r="AT556" s="36">
        <f t="shared" si="210"/>
        <v>50</v>
      </c>
      <c r="AU556" s="37" t="s">
        <v>72</v>
      </c>
      <c r="AV556" s="36" t="s">
        <v>674</v>
      </c>
      <c r="AW556" s="36"/>
      <c r="AX556" s="45">
        <f t="shared" si="204"/>
        <v>0</v>
      </c>
      <c r="AY556" s="46">
        <v>67705107.810000002</v>
      </c>
      <c r="AZ556" s="46">
        <v>14289337.01</v>
      </c>
      <c r="BA556" s="46">
        <v>6883638.0999999996</v>
      </c>
      <c r="BB556" s="46">
        <v>4203831.46</v>
      </c>
      <c r="BC556" s="46">
        <v>4066087.34</v>
      </c>
      <c r="BD556" s="46"/>
      <c r="BE556" s="45"/>
      <c r="BF556" s="45">
        <v>0</v>
      </c>
      <c r="BG556" s="46"/>
      <c r="BH556" s="46"/>
      <c r="BI556" s="46">
        <v>8594149.0099999998</v>
      </c>
      <c r="BJ556" s="46">
        <v>21103202.649999999</v>
      </c>
      <c r="BK556" s="46"/>
      <c r="BL556" s="46">
        <v>6594533.7699999996</v>
      </c>
      <c r="BM556" s="46">
        <v>677051.08</v>
      </c>
      <c r="BN556" s="46">
        <v>1293277.3899999999</v>
      </c>
      <c r="BP556" s="48">
        <f>+AY556-'Приложение 2'!E558</f>
        <v>0</v>
      </c>
    </row>
    <row r="557" spans="1:68" ht="12.75" customHeight="1" x14ac:dyDescent="0.2">
      <c r="A557" s="36">
        <f t="shared" si="194"/>
        <v>543</v>
      </c>
      <c r="B557" s="36">
        <f t="shared" si="195"/>
        <v>53</v>
      </c>
      <c r="C557" s="37" t="s">
        <v>72</v>
      </c>
      <c r="D557" s="36" t="s">
        <v>675</v>
      </c>
      <c r="E557" s="38" t="s">
        <v>98</v>
      </c>
      <c r="F557" s="39" t="s">
        <v>61</v>
      </c>
      <c r="G557" s="39">
        <v>5</v>
      </c>
      <c r="H557" s="39">
        <v>3</v>
      </c>
      <c r="I557" s="38">
        <v>4355.6000000000004</v>
      </c>
      <c r="J557" s="38">
        <v>4355.6000000000004</v>
      </c>
      <c r="K557" s="38">
        <v>0</v>
      </c>
      <c r="L557" s="40">
        <v>209</v>
      </c>
      <c r="M557" s="41">
        <f t="shared" si="191"/>
        <v>68973539.340000004</v>
      </c>
      <c r="N557" s="41"/>
      <c r="O557" s="41">
        <v>2243144.58</v>
      </c>
      <c r="P557" s="41">
        <v>0</v>
      </c>
      <c r="Q557" s="41">
        <f t="shared" si="208"/>
        <v>3883420.1460000002</v>
      </c>
      <c r="R557" s="41">
        <f t="shared" si="212"/>
        <v>18110584.800000004</v>
      </c>
      <c r="S557" s="41">
        <f t="shared" si="213"/>
        <v>44736389.814000003</v>
      </c>
      <c r="T557" s="38">
        <v>13832.36</v>
      </c>
      <c r="U557" s="38">
        <v>15835.6</v>
      </c>
      <c r="V557" s="39">
        <v>2027</v>
      </c>
      <c r="W557" s="43">
        <v>3370286.91</v>
      </c>
      <c r="X557" s="43">
        <f t="shared" si="211"/>
        <v>513133.23600000009</v>
      </c>
      <c r="Y557" s="43">
        <f>+(J557*11.55+K557*23.1)*12*30</f>
        <v>18110584.800000004</v>
      </c>
      <c r="Z557" s="33"/>
      <c r="AA557" s="43">
        <f t="shared" si="197"/>
        <v>68973539.347349867</v>
      </c>
      <c r="AB557" s="43">
        <v>14557042.75</v>
      </c>
      <c r="AC557" s="43">
        <v>7012600.6500000004</v>
      </c>
      <c r="AD557" s="43">
        <v>4282588.7699999996</v>
      </c>
      <c r="AE557" s="43">
        <v>4142264.07</v>
      </c>
      <c r="AF557" s="43">
        <v>0</v>
      </c>
      <c r="AG557" s="43">
        <v>0</v>
      </c>
      <c r="AH557" s="43">
        <v>0</v>
      </c>
      <c r="AI557" s="43">
        <v>0</v>
      </c>
      <c r="AJ557" s="43">
        <v>0</v>
      </c>
      <c r="AK557" s="43">
        <v>8755157.3900000006</v>
      </c>
      <c r="AL557" s="43">
        <v>21498563.780000001</v>
      </c>
      <c r="AM557" s="43">
        <v>0</v>
      </c>
      <c r="AN557" s="43">
        <v>6718080.0522999996</v>
      </c>
      <c r="AO557" s="43">
        <v>689735.39350000001</v>
      </c>
      <c r="AP557" s="43">
        <v>1317506.49154988</v>
      </c>
      <c r="AQ557" s="5">
        <f t="shared" si="198"/>
        <v>6</v>
      </c>
      <c r="AS557" s="36">
        <f t="shared" si="209"/>
        <v>131</v>
      </c>
      <c r="AT557" s="36">
        <f t="shared" si="210"/>
        <v>51</v>
      </c>
      <c r="AU557" s="37" t="s">
        <v>72</v>
      </c>
      <c r="AV557" s="36" t="s">
        <v>675</v>
      </c>
      <c r="AW557" s="36"/>
      <c r="AX557" s="45">
        <f t="shared" si="204"/>
        <v>0</v>
      </c>
      <c r="AY557" s="46">
        <v>68973539.340000004</v>
      </c>
      <c r="AZ557" s="46">
        <v>14557042.75</v>
      </c>
      <c r="BA557" s="46">
        <v>7012600.6500000004</v>
      </c>
      <c r="BB557" s="46">
        <v>4282588.7699999996</v>
      </c>
      <c r="BC557" s="46">
        <v>4142264.07</v>
      </c>
      <c r="BD557" s="46"/>
      <c r="BE557" s="45"/>
      <c r="BF557" s="45">
        <v>0</v>
      </c>
      <c r="BG557" s="46"/>
      <c r="BH557" s="46"/>
      <c r="BI557" s="46">
        <v>8755157.3900000006</v>
      </c>
      <c r="BJ557" s="46">
        <v>21498563.780000001</v>
      </c>
      <c r="BK557" s="46"/>
      <c r="BL557" s="46">
        <v>6718080.0499999998</v>
      </c>
      <c r="BM557" s="46">
        <v>689735.39</v>
      </c>
      <c r="BN557" s="46">
        <v>1317506.49</v>
      </c>
      <c r="BP557" s="48">
        <f>+AY557-'Приложение 2'!E559</f>
        <v>0</v>
      </c>
    </row>
    <row r="558" spans="1:68" ht="12.75" customHeight="1" x14ac:dyDescent="0.2">
      <c r="A558" s="36">
        <f t="shared" si="194"/>
        <v>544</v>
      </c>
      <c r="B558" s="36">
        <f t="shared" si="195"/>
        <v>54</v>
      </c>
      <c r="C558" s="37" t="s">
        <v>72</v>
      </c>
      <c r="D558" s="36" t="s">
        <v>676</v>
      </c>
      <c r="E558" s="38" t="s">
        <v>98</v>
      </c>
      <c r="F558" s="39" t="s">
        <v>61</v>
      </c>
      <c r="G558" s="39">
        <v>5</v>
      </c>
      <c r="H558" s="39">
        <v>3</v>
      </c>
      <c r="I558" s="38">
        <v>4421.7</v>
      </c>
      <c r="J558" s="38">
        <v>4353.6000000000004</v>
      </c>
      <c r="K558" s="38">
        <v>68.099999999999497</v>
      </c>
      <c r="L558" s="40">
        <v>193</v>
      </c>
      <c r="M558" s="41">
        <f t="shared" si="191"/>
        <v>70020272.510000005</v>
      </c>
      <c r="N558" s="41"/>
      <c r="O558" s="41">
        <v>3278227.05</v>
      </c>
      <c r="P558" s="41">
        <v>0</v>
      </c>
      <c r="Q558" s="41">
        <f t="shared" si="208"/>
        <v>528943.33799999987</v>
      </c>
      <c r="R558" s="41">
        <f t="shared" si="212"/>
        <v>0</v>
      </c>
      <c r="S558" s="41">
        <f>+AY558-O558-P558-Q558</f>
        <v>66213102.122000009</v>
      </c>
      <c r="T558" s="38">
        <v>13832.36</v>
      </c>
      <c r="U558" s="38">
        <v>15835.6</v>
      </c>
      <c r="V558" s="39">
        <v>2027</v>
      </c>
      <c r="W558" s="50"/>
      <c r="X558" s="43">
        <f t="shared" si="211"/>
        <v>528943.33799999987</v>
      </c>
      <c r="Y558" s="50"/>
      <c r="Z558" s="33"/>
      <c r="AA558" s="43">
        <f t="shared" si="197"/>
        <v>70020272.509934187</v>
      </c>
      <c r="AB558" s="43">
        <v>14777958.470000001</v>
      </c>
      <c r="AC558" s="43">
        <v>7119022.9400000004</v>
      </c>
      <c r="AD558" s="43">
        <v>4347580.76</v>
      </c>
      <c r="AE558" s="43">
        <v>4205126.51</v>
      </c>
      <c r="AF558" s="43">
        <v>0</v>
      </c>
      <c r="AG558" s="43">
        <v>0</v>
      </c>
      <c r="AH558" s="43">
        <v>0</v>
      </c>
      <c r="AI558" s="43">
        <v>0</v>
      </c>
      <c r="AJ558" s="43">
        <v>0</v>
      </c>
      <c r="AK558" s="43">
        <v>8888024.4800000004</v>
      </c>
      <c r="AL558" s="43">
        <v>21824823.100000001</v>
      </c>
      <c r="AM558" s="43">
        <v>0</v>
      </c>
      <c r="AN558" s="43">
        <v>6820032.7319</v>
      </c>
      <c r="AO558" s="43">
        <v>700202.72510000004</v>
      </c>
      <c r="AP558" s="43">
        <v>1337500.7929342</v>
      </c>
      <c r="AQ558" s="5">
        <f t="shared" si="198"/>
        <v>6</v>
      </c>
      <c r="AS558" s="36">
        <f t="shared" si="209"/>
        <v>132</v>
      </c>
      <c r="AT558" s="36">
        <f t="shared" si="210"/>
        <v>52</v>
      </c>
      <c r="AU558" s="37" t="s">
        <v>72</v>
      </c>
      <c r="AV558" s="36" t="s">
        <v>676</v>
      </c>
      <c r="AW558" s="36"/>
      <c r="AX558" s="45">
        <f t="shared" si="204"/>
        <v>0</v>
      </c>
      <c r="AY558" s="46">
        <v>70020272.510000005</v>
      </c>
      <c r="AZ558" s="46">
        <v>14777958.470000001</v>
      </c>
      <c r="BA558" s="46">
        <v>7119022.9400000004</v>
      </c>
      <c r="BB558" s="46">
        <v>4347580.76</v>
      </c>
      <c r="BC558" s="46">
        <v>4205126.51</v>
      </c>
      <c r="BD558" s="46"/>
      <c r="BE558" s="45"/>
      <c r="BF558" s="45">
        <v>0</v>
      </c>
      <c r="BG558" s="46"/>
      <c r="BH558" s="46"/>
      <c r="BI558" s="46">
        <v>8888024.4800000004</v>
      </c>
      <c r="BJ558" s="46">
        <v>21824823.100000001</v>
      </c>
      <c r="BK558" s="46"/>
      <c r="BL558" s="46">
        <v>6820032.7300000004</v>
      </c>
      <c r="BM558" s="46">
        <v>700202.73</v>
      </c>
      <c r="BN558" s="46">
        <v>1337500.79</v>
      </c>
      <c r="BP558" s="48">
        <f>+AY558-'Приложение 2'!E560</f>
        <v>0</v>
      </c>
    </row>
    <row r="559" spans="1:68" ht="12.75" customHeight="1" x14ac:dyDescent="0.2">
      <c r="A559" s="36">
        <f t="shared" si="194"/>
        <v>545</v>
      </c>
      <c r="B559" s="36">
        <f t="shared" si="195"/>
        <v>55</v>
      </c>
      <c r="C559" s="37" t="s">
        <v>72</v>
      </c>
      <c r="D559" s="36" t="s">
        <v>677</v>
      </c>
      <c r="E559" s="38" t="s">
        <v>353</v>
      </c>
      <c r="F559" s="39" t="s">
        <v>61</v>
      </c>
      <c r="G559" s="39">
        <v>3</v>
      </c>
      <c r="H559" s="39">
        <v>2</v>
      </c>
      <c r="I559" s="38">
        <v>1052.5999999999999</v>
      </c>
      <c r="J559" s="38">
        <v>969.5</v>
      </c>
      <c r="K559" s="38">
        <v>83.099999999999895</v>
      </c>
      <c r="L559" s="40">
        <v>29</v>
      </c>
      <c r="M559" s="41" t="e">
        <f t="shared" si="191"/>
        <v>#REF!</v>
      </c>
      <c r="N559" s="41"/>
      <c r="O559" s="41">
        <v>1423146.03</v>
      </c>
      <c r="P559" s="41">
        <v>0</v>
      </c>
      <c r="Q559" s="41">
        <f t="shared" si="208"/>
        <v>133796.81699999995</v>
      </c>
      <c r="R559" s="41" t="e">
        <f t="shared" si="212"/>
        <v>#REF!</v>
      </c>
      <c r="S559" s="41" t="e">
        <f>IF(Y559&gt;0, AY559-O559-P559-Q559-R559, 0)</f>
        <v>#REF!</v>
      </c>
      <c r="T559" s="38">
        <v>25184.7</v>
      </c>
      <c r="U559" s="38">
        <v>28787.21</v>
      </c>
      <c r="V559" s="39">
        <v>2027</v>
      </c>
      <c r="W559" s="50">
        <v>0</v>
      </c>
      <c r="X559" s="43">
        <f t="shared" si="211"/>
        <v>133796.81699999995</v>
      </c>
      <c r="Y559" s="50" t="e">
        <f>+(J559*11.55+K559*23.1)*12*30+[4]Лист1!$BC$112</f>
        <v>#REF!</v>
      </c>
      <c r="Z559" s="33"/>
      <c r="AA559" s="43">
        <f t="shared" si="197"/>
        <v>30301417.25346078</v>
      </c>
      <c r="AB559" s="43">
        <v>0</v>
      </c>
      <c r="AC559" s="43">
        <v>2473215.13</v>
      </c>
      <c r="AD559" s="43">
        <v>1023386.09</v>
      </c>
      <c r="AE559" s="43">
        <v>0</v>
      </c>
      <c r="AF559" s="43">
        <v>0</v>
      </c>
      <c r="AG559" s="43">
        <v>0</v>
      </c>
      <c r="AH559" s="43">
        <v>0</v>
      </c>
      <c r="AI559" s="43">
        <v>0</v>
      </c>
      <c r="AJ559" s="43">
        <v>10644517.529999999</v>
      </c>
      <c r="AK559" s="43">
        <v>0</v>
      </c>
      <c r="AL559" s="43">
        <v>12368294.23</v>
      </c>
      <c r="AM559" s="43">
        <v>0</v>
      </c>
      <c r="AN559" s="43">
        <v>2909282.9298</v>
      </c>
      <c r="AO559" s="43">
        <v>303014.17249999999</v>
      </c>
      <c r="AP559" s="43">
        <v>579707.17116078001</v>
      </c>
      <c r="AQ559" s="5">
        <f t="shared" si="198"/>
        <v>4</v>
      </c>
      <c r="AS559" s="36">
        <f t="shared" si="209"/>
        <v>133</v>
      </c>
      <c r="AT559" s="36">
        <f t="shared" si="210"/>
        <v>53</v>
      </c>
      <c r="AU559" s="37" t="s">
        <v>72</v>
      </c>
      <c r="AV559" s="36" t="s">
        <v>677</v>
      </c>
      <c r="AW559" s="36"/>
      <c r="AX559" s="45" t="e">
        <f t="shared" si="204"/>
        <v>#REF!</v>
      </c>
      <c r="AY559" s="46">
        <v>30301417.25</v>
      </c>
      <c r="AZ559" s="46"/>
      <c r="BA559" s="46">
        <v>2473215.13</v>
      </c>
      <c r="BB559" s="46">
        <v>1023386.09</v>
      </c>
      <c r="BC559" s="46"/>
      <c r="BD559" s="46"/>
      <c r="BE559" s="45"/>
      <c r="BF559" s="45">
        <v>0</v>
      </c>
      <c r="BG559" s="46"/>
      <c r="BH559" s="46">
        <v>10644517.529999999</v>
      </c>
      <c r="BI559" s="46"/>
      <c r="BJ559" s="46">
        <v>12368294.23</v>
      </c>
      <c r="BK559" s="46"/>
      <c r="BL559" s="46">
        <v>2909282.93</v>
      </c>
      <c r="BM559" s="46">
        <v>303014.17</v>
      </c>
      <c r="BN559" s="46">
        <v>579707.17000000004</v>
      </c>
      <c r="BP559" s="48">
        <f>+AY559-'Приложение 2'!E561</f>
        <v>0</v>
      </c>
    </row>
    <row r="560" spans="1:68" ht="12.75" customHeight="1" x14ac:dyDescent="0.2">
      <c r="A560" s="36">
        <f t="shared" si="194"/>
        <v>546</v>
      </c>
      <c r="B560" s="36">
        <f t="shared" si="195"/>
        <v>56</v>
      </c>
      <c r="C560" s="37" t="s">
        <v>72</v>
      </c>
      <c r="D560" s="36" t="s">
        <v>678</v>
      </c>
      <c r="E560" s="38" t="s">
        <v>64</v>
      </c>
      <c r="F560" s="39" t="s">
        <v>61</v>
      </c>
      <c r="G560" s="39">
        <v>10</v>
      </c>
      <c r="H560" s="39">
        <v>2</v>
      </c>
      <c r="I560" s="38">
        <v>5611.3</v>
      </c>
      <c r="J560" s="38">
        <v>5611.3</v>
      </c>
      <c r="K560" s="38">
        <v>0</v>
      </c>
      <c r="L560" s="40">
        <v>197</v>
      </c>
      <c r="M560" s="41" t="e">
        <f t="shared" si="191"/>
        <v>#REF!</v>
      </c>
      <c r="N560" s="41"/>
      <c r="O560" s="41">
        <v>1833067.71</v>
      </c>
      <c r="P560" s="41">
        <v>0</v>
      </c>
      <c r="Q560" s="41">
        <f t="shared" si="208"/>
        <v>878561.24099999992</v>
      </c>
      <c r="R560" s="41" t="e">
        <f t="shared" si="212"/>
        <v>#REF!</v>
      </c>
      <c r="S560" s="41" t="e">
        <f>IF(Y560&gt;0, AY560-O560-P560-Q560-R560, 0)</f>
        <v>#REF!</v>
      </c>
      <c r="T560" s="38">
        <v>6211.4</v>
      </c>
      <c r="U560" s="38">
        <v>7081.36</v>
      </c>
      <c r="V560" s="39">
        <v>2027</v>
      </c>
      <c r="W560" s="50">
        <v>0</v>
      </c>
      <c r="X560" s="43">
        <f>+(J560*15.35+K560*26.02)*12*0.85</f>
        <v>878561.24099999992</v>
      </c>
      <c r="Y560" s="50" t="e">
        <f>+(J560*15.35+K560*26.02)*12*30+[4]Лист1!$BC$113</f>
        <v>#REF!</v>
      </c>
      <c r="Z560" s="33"/>
      <c r="AA560" s="44">
        <f t="shared" si="197"/>
        <v>39735635.358403318</v>
      </c>
      <c r="AB560" s="43">
        <v>15990527.279999999</v>
      </c>
      <c r="AC560" s="43">
        <v>0</v>
      </c>
      <c r="AD560" s="43">
        <v>4725369.51</v>
      </c>
      <c r="AE560" s="43">
        <v>3019721.91</v>
      </c>
      <c r="AF560" s="43">
        <v>0</v>
      </c>
      <c r="AG560" s="43">
        <v>0</v>
      </c>
      <c r="AH560" s="43">
        <v>0</v>
      </c>
      <c r="AI560" s="43">
        <v>0</v>
      </c>
      <c r="AJ560" s="43">
        <v>0</v>
      </c>
      <c r="AK560" s="43">
        <v>11118392.880000001</v>
      </c>
      <c r="AL560" s="43">
        <v>0</v>
      </c>
      <c r="AM560" s="43">
        <v>0</v>
      </c>
      <c r="AN560" s="43">
        <v>3722080.7825000002</v>
      </c>
      <c r="AO560" s="43">
        <v>397356.35369999998</v>
      </c>
      <c r="AP560" s="43">
        <v>762186.64220332005</v>
      </c>
      <c r="AQ560" s="5">
        <f t="shared" si="198"/>
        <v>4</v>
      </c>
      <c r="AS560" s="36">
        <f t="shared" si="209"/>
        <v>134</v>
      </c>
      <c r="AT560" s="36">
        <f t="shared" si="210"/>
        <v>54</v>
      </c>
      <c r="AU560" s="37" t="s">
        <v>72</v>
      </c>
      <c r="AV560" s="36" t="s">
        <v>678</v>
      </c>
      <c r="AW560" s="36"/>
      <c r="AX560" s="45" t="e">
        <f t="shared" si="204"/>
        <v>#REF!</v>
      </c>
      <c r="AY560" s="46">
        <v>39735635.350000001</v>
      </c>
      <c r="AZ560" s="46">
        <v>15990527.279999999</v>
      </c>
      <c r="BA560" s="46"/>
      <c r="BB560" s="46">
        <v>4725369.51</v>
      </c>
      <c r="BC560" s="46">
        <v>3019721.91</v>
      </c>
      <c r="BD560" s="46"/>
      <c r="BE560" s="45"/>
      <c r="BF560" s="45">
        <v>0</v>
      </c>
      <c r="BG560" s="46"/>
      <c r="BH560" s="46"/>
      <c r="BI560" s="46">
        <v>11118392.880000001</v>
      </c>
      <c r="BJ560" s="46"/>
      <c r="BK560" s="46"/>
      <c r="BL560" s="46">
        <v>3722080.78</v>
      </c>
      <c r="BM560" s="46">
        <v>397356.35</v>
      </c>
      <c r="BN560" s="46">
        <v>762186.64</v>
      </c>
      <c r="BP560" s="48">
        <f>+AY560-'Приложение 2'!E562</f>
        <v>0</v>
      </c>
    </row>
    <row r="561" spans="1:68" ht="12.75" customHeight="1" x14ac:dyDescent="0.2">
      <c r="A561" s="36">
        <f t="shared" si="194"/>
        <v>547</v>
      </c>
      <c r="B561" s="36">
        <f t="shared" si="195"/>
        <v>57</v>
      </c>
      <c r="C561" s="37" t="s">
        <v>72</v>
      </c>
      <c r="D561" s="36" t="s">
        <v>679</v>
      </c>
      <c r="E561" s="38" t="s">
        <v>86</v>
      </c>
      <c r="F561" s="39" t="s">
        <v>61</v>
      </c>
      <c r="G561" s="39">
        <v>5</v>
      </c>
      <c r="H561" s="39">
        <v>4</v>
      </c>
      <c r="I561" s="38">
        <v>4923</v>
      </c>
      <c r="J561" s="38">
        <v>4644.3999999999996</v>
      </c>
      <c r="K561" s="38">
        <v>278.60000000000002</v>
      </c>
      <c r="L561" s="40">
        <v>182</v>
      </c>
      <c r="M561" s="41">
        <f t="shared" si="191"/>
        <v>24039107.460000001</v>
      </c>
      <c r="N561" s="41"/>
      <c r="O561" s="41">
        <v>0</v>
      </c>
      <c r="P561" s="41">
        <v>0</v>
      </c>
      <c r="Q561" s="41">
        <f t="shared" si="208"/>
        <v>4077034.2560000001</v>
      </c>
      <c r="R561" s="41">
        <f>+AY561-O561-P561-Q561</f>
        <v>19962073.204</v>
      </c>
      <c r="S561" s="41">
        <v>0</v>
      </c>
      <c r="T561" s="38">
        <v>4293.16</v>
      </c>
      <c r="U561" s="38">
        <v>4883.0200000000004</v>
      </c>
      <c r="V561" s="39">
        <v>2027</v>
      </c>
      <c r="W561" s="43">
        <v>3464233.76</v>
      </c>
      <c r="X561" s="43">
        <f t="shared" ref="X561:X567" si="214">+(J561*11.55+K561*23.1)*12*0.85</f>
        <v>612800.49600000004</v>
      </c>
      <c r="Y561" s="43">
        <f>+(J561*11.55+K561*23.1)*12*30</f>
        <v>21628252.800000001</v>
      </c>
      <c r="Z561" s="33"/>
      <c r="AA561" s="43">
        <f t="shared" si="197"/>
        <v>24039107.46842384</v>
      </c>
      <c r="AB561" s="43">
        <v>16453375.300000001</v>
      </c>
      <c r="AC561" s="43">
        <v>0</v>
      </c>
      <c r="AD561" s="43">
        <v>0</v>
      </c>
      <c r="AE561" s="43">
        <v>4681873</v>
      </c>
      <c r="AF561" s="43">
        <v>0</v>
      </c>
      <c r="AG561" s="43">
        <v>0</v>
      </c>
      <c r="AH561" s="43">
        <v>0</v>
      </c>
      <c r="AI561" s="43">
        <v>0</v>
      </c>
      <c r="AJ561" s="43">
        <v>0</v>
      </c>
      <c r="AK561" s="43">
        <v>0</v>
      </c>
      <c r="AL561" s="43">
        <v>0</v>
      </c>
      <c r="AM561" s="43">
        <v>0</v>
      </c>
      <c r="AN561" s="43">
        <v>2201283.0197999999</v>
      </c>
      <c r="AO561" s="43">
        <v>240391.07459999999</v>
      </c>
      <c r="AP561" s="43">
        <v>462185.07402384002</v>
      </c>
      <c r="AQ561" s="5">
        <f t="shared" si="198"/>
        <v>2</v>
      </c>
      <c r="AS561" s="36">
        <f t="shared" si="209"/>
        <v>135</v>
      </c>
      <c r="AT561" s="36">
        <f t="shared" si="210"/>
        <v>55</v>
      </c>
      <c r="AU561" s="37" t="s">
        <v>72</v>
      </c>
      <c r="AV561" s="36" t="s">
        <v>679</v>
      </c>
      <c r="AW561" s="36"/>
      <c r="AX561" s="45">
        <f t="shared" si="204"/>
        <v>0</v>
      </c>
      <c r="AY561" s="46">
        <v>24039107.460000001</v>
      </c>
      <c r="AZ561" s="46">
        <v>16453375.300000001</v>
      </c>
      <c r="BA561" s="46"/>
      <c r="BB561" s="46"/>
      <c r="BC561" s="46">
        <v>4681873</v>
      </c>
      <c r="BD561" s="46"/>
      <c r="BE561" s="45"/>
      <c r="BF561" s="45">
        <v>0</v>
      </c>
      <c r="BG561" s="46"/>
      <c r="BH561" s="46"/>
      <c r="BI561" s="46"/>
      <c r="BJ561" s="46"/>
      <c r="BK561" s="46"/>
      <c r="BL561" s="46">
        <v>2201283.02</v>
      </c>
      <c r="BM561" s="46">
        <v>240391.07</v>
      </c>
      <c r="BN561" s="46">
        <v>462185.07</v>
      </c>
      <c r="BP561" s="48">
        <f>+AY561-'Приложение 2'!E563</f>
        <v>0</v>
      </c>
    </row>
    <row r="562" spans="1:68" ht="12.75" customHeight="1" x14ac:dyDescent="0.2">
      <c r="A562" s="36">
        <f t="shared" si="194"/>
        <v>548</v>
      </c>
      <c r="B562" s="36">
        <f t="shared" si="195"/>
        <v>58</v>
      </c>
      <c r="C562" s="37" t="s">
        <v>72</v>
      </c>
      <c r="D562" s="36" t="s">
        <v>680</v>
      </c>
      <c r="E562" s="38" t="s">
        <v>67</v>
      </c>
      <c r="F562" s="39" t="s">
        <v>61</v>
      </c>
      <c r="G562" s="39">
        <v>5</v>
      </c>
      <c r="H562" s="39">
        <v>6</v>
      </c>
      <c r="I562" s="38">
        <v>4609.3</v>
      </c>
      <c r="J562" s="38">
        <v>4609.3</v>
      </c>
      <c r="K562" s="38">
        <v>0</v>
      </c>
      <c r="L562" s="40">
        <v>212</v>
      </c>
      <c r="M562" s="41" t="e">
        <f t="shared" si="191"/>
        <v>#REF!</v>
      </c>
      <c r="N562" s="41"/>
      <c r="O562" s="41">
        <v>1206663.8</v>
      </c>
      <c r="P562" s="41">
        <v>0</v>
      </c>
      <c r="Q562" s="41">
        <f t="shared" si="208"/>
        <v>543021.63300000003</v>
      </c>
      <c r="R562" s="41" t="e">
        <f t="shared" ref="R562:R568" si="215">IF(Y562&gt;0, Y562, 0)</f>
        <v>#REF!</v>
      </c>
      <c r="S562" s="41" t="e">
        <f t="shared" ref="S562:S568" si="216">IF(Y562&gt;0, AY562-O562-P562-Q562-R562, 0)</f>
        <v>#REF!</v>
      </c>
      <c r="T562" s="38">
        <v>4935.84</v>
      </c>
      <c r="U562" s="38">
        <v>5667.17</v>
      </c>
      <c r="V562" s="39">
        <v>2027</v>
      </c>
      <c r="W562" s="50">
        <v>0</v>
      </c>
      <c r="X562" s="43">
        <f t="shared" si="214"/>
        <v>543021.63300000003</v>
      </c>
      <c r="Y562" s="50" t="e">
        <f>+(J562*11.55+K562*23.1)*12*30+[4]Лист1!$BC$115</f>
        <v>#REF!</v>
      </c>
      <c r="Z562" s="33"/>
      <c r="AA562" s="43">
        <f t="shared" si="197"/>
        <v>26121686.679307282</v>
      </c>
      <c r="AB562" s="43">
        <v>0</v>
      </c>
      <c r="AC562" s="43">
        <v>0</v>
      </c>
      <c r="AD562" s="43">
        <v>0</v>
      </c>
      <c r="AE562" s="43">
        <v>0</v>
      </c>
      <c r="AF562" s="43">
        <v>0</v>
      </c>
      <c r="AG562" s="43">
        <v>0</v>
      </c>
      <c r="AH562" s="43">
        <v>0</v>
      </c>
      <c r="AI562" s="43">
        <v>0</v>
      </c>
      <c r="AJ562" s="43">
        <v>0</v>
      </c>
      <c r="AK562" s="43">
        <v>0</v>
      </c>
      <c r="AL562" s="43">
        <v>22750787.5</v>
      </c>
      <c r="AM562" s="43">
        <v>0</v>
      </c>
      <c r="AN562" s="43">
        <v>2612168.6680000001</v>
      </c>
      <c r="AO562" s="43">
        <v>261216.86679999999</v>
      </c>
      <c r="AP562" s="43">
        <v>497513.64450728003</v>
      </c>
      <c r="AQ562" s="5">
        <f t="shared" si="198"/>
        <v>1</v>
      </c>
      <c r="AS562" s="36">
        <f t="shared" si="209"/>
        <v>136</v>
      </c>
      <c r="AT562" s="36">
        <f t="shared" si="210"/>
        <v>56</v>
      </c>
      <c r="AU562" s="37" t="s">
        <v>72</v>
      </c>
      <c r="AV562" s="36" t="s">
        <v>680</v>
      </c>
      <c r="AW562" s="36"/>
      <c r="AX562" s="45" t="e">
        <f t="shared" si="204"/>
        <v>#REF!</v>
      </c>
      <c r="AY562" s="46">
        <v>26121686.68</v>
      </c>
      <c r="AZ562" s="46"/>
      <c r="BA562" s="46"/>
      <c r="BB562" s="46"/>
      <c r="BC562" s="46"/>
      <c r="BD562" s="46"/>
      <c r="BE562" s="45"/>
      <c r="BF562" s="45">
        <v>0</v>
      </c>
      <c r="BG562" s="46"/>
      <c r="BH562" s="46"/>
      <c r="BI562" s="46"/>
      <c r="BJ562" s="46">
        <v>22750787.5</v>
      </c>
      <c r="BK562" s="46"/>
      <c r="BL562" s="46">
        <v>2612168.67</v>
      </c>
      <c r="BM562" s="46">
        <v>261216.87</v>
      </c>
      <c r="BN562" s="46">
        <v>497513.64</v>
      </c>
      <c r="BP562" s="48">
        <f>+AY562-'Приложение 2'!E564</f>
        <v>0</v>
      </c>
    </row>
    <row r="563" spans="1:68" ht="12.75" customHeight="1" x14ac:dyDescent="0.2">
      <c r="A563" s="36">
        <f t="shared" si="194"/>
        <v>549</v>
      </c>
      <c r="B563" s="36">
        <f t="shared" si="195"/>
        <v>59</v>
      </c>
      <c r="C563" s="37" t="s">
        <v>72</v>
      </c>
      <c r="D563" s="36" t="s">
        <v>681</v>
      </c>
      <c r="E563" s="38" t="s">
        <v>127</v>
      </c>
      <c r="F563" s="39" t="s">
        <v>61</v>
      </c>
      <c r="G563" s="39">
        <v>5</v>
      </c>
      <c r="H563" s="39">
        <v>6</v>
      </c>
      <c r="I563" s="38">
        <v>4687.3999999999996</v>
      </c>
      <c r="J563" s="38">
        <v>4687.3999999999996</v>
      </c>
      <c r="K563" s="38">
        <v>0</v>
      </c>
      <c r="L563" s="40">
        <v>200</v>
      </c>
      <c r="M563" s="41" t="e">
        <f t="shared" si="191"/>
        <v>#REF!</v>
      </c>
      <c r="N563" s="41"/>
      <c r="O563" s="41">
        <v>1227109.52</v>
      </c>
      <c r="P563" s="41">
        <v>0</v>
      </c>
      <c r="Q563" s="41">
        <f t="shared" si="208"/>
        <v>552222.59400000004</v>
      </c>
      <c r="R563" s="41" t="e">
        <f t="shared" si="215"/>
        <v>#REF!</v>
      </c>
      <c r="S563" s="41" t="e">
        <f t="shared" si="216"/>
        <v>#REF!</v>
      </c>
      <c r="T563" s="38">
        <v>4935.84</v>
      </c>
      <c r="U563" s="38">
        <v>5667.17</v>
      </c>
      <c r="V563" s="39">
        <v>2027</v>
      </c>
      <c r="W563" s="50">
        <v>0</v>
      </c>
      <c r="X563" s="43">
        <f t="shared" si="214"/>
        <v>552222.59400000004</v>
      </c>
      <c r="Y563" s="50" t="e">
        <f>+(J563*11.55+K563*23.1)*12*30+[4]Лист1!$BC$116</f>
        <v>#REF!</v>
      </c>
      <c r="Z563" s="33"/>
      <c r="AA563" s="43">
        <f t="shared" si="197"/>
        <v>26564292.660602361</v>
      </c>
      <c r="AB563" s="43">
        <v>0</v>
      </c>
      <c r="AC563" s="43">
        <v>0</v>
      </c>
      <c r="AD563" s="43">
        <v>0</v>
      </c>
      <c r="AE563" s="43">
        <v>0</v>
      </c>
      <c r="AF563" s="43">
        <v>0</v>
      </c>
      <c r="AG563" s="43">
        <v>0</v>
      </c>
      <c r="AH563" s="43">
        <v>0</v>
      </c>
      <c r="AI563" s="43">
        <v>0</v>
      </c>
      <c r="AJ563" s="43">
        <v>0</v>
      </c>
      <c r="AK563" s="43">
        <v>0</v>
      </c>
      <c r="AL563" s="43">
        <v>23136276.949999999</v>
      </c>
      <c r="AM563" s="43">
        <v>0</v>
      </c>
      <c r="AN563" s="43">
        <v>2656429.2659999998</v>
      </c>
      <c r="AO563" s="43">
        <v>265642.92660000001</v>
      </c>
      <c r="AP563" s="43">
        <v>505943.51800236001</v>
      </c>
      <c r="AQ563" s="5">
        <f t="shared" si="198"/>
        <v>1</v>
      </c>
      <c r="AS563" s="36">
        <f t="shared" si="209"/>
        <v>137</v>
      </c>
      <c r="AT563" s="36">
        <f t="shared" si="210"/>
        <v>57</v>
      </c>
      <c r="AU563" s="37" t="s">
        <v>72</v>
      </c>
      <c r="AV563" s="36" t="s">
        <v>681</v>
      </c>
      <c r="AW563" s="36"/>
      <c r="AX563" s="45" t="e">
        <f t="shared" si="204"/>
        <v>#REF!</v>
      </c>
      <c r="AY563" s="46">
        <v>26564292.670000002</v>
      </c>
      <c r="AZ563" s="46"/>
      <c r="BA563" s="46"/>
      <c r="BB563" s="46"/>
      <c r="BC563" s="46"/>
      <c r="BD563" s="46"/>
      <c r="BE563" s="45"/>
      <c r="BF563" s="45">
        <v>0</v>
      </c>
      <c r="BG563" s="46"/>
      <c r="BH563" s="46"/>
      <c r="BI563" s="46"/>
      <c r="BJ563" s="46">
        <v>23136276.949999999</v>
      </c>
      <c r="BK563" s="46"/>
      <c r="BL563" s="46">
        <v>2656429.27</v>
      </c>
      <c r="BM563" s="46">
        <v>265642.93</v>
      </c>
      <c r="BN563" s="46">
        <v>505943.52</v>
      </c>
      <c r="BP563" s="48">
        <f>+AY563-'Приложение 2'!E565</f>
        <v>0</v>
      </c>
    </row>
    <row r="564" spans="1:68" ht="12.75" customHeight="1" x14ac:dyDescent="0.2">
      <c r="A564" s="36">
        <f t="shared" si="194"/>
        <v>550</v>
      </c>
      <c r="B564" s="36">
        <f t="shared" si="195"/>
        <v>60</v>
      </c>
      <c r="C564" s="37" t="s">
        <v>72</v>
      </c>
      <c r="D564" s="36" t="s">
        <v>682</v>
      </c>
      <c r="E564" s="38" t="s">
        <v>67</v>
      </c>
      <c r="F564" s="39" t="s">
        <v>61</v>
      </c>
      <c r="G564" s="39">
        <v>5</v>
      </c>
      <c r="H564" s="39">
        <v>6</v>
      </c>
      <c r="I564" s="38">
        <v>4576.8</v>
      </c>
      <c r="J564" s="38">
        <v>4576.8</v>
      </c>
      <c r="K564" s="38">
        <v>0</v>
      </c>
      <c r="L564" s="40">
        <v>206</v>
      </c>
      <c r="M564" s="41" t="e">
        <f t="shared" si="191"/>
        <v>#REF!</v>
      </c>
      <c r="N564" s="41"/>
      <c r="O564" s="41">
        <v>1198155.6599999999</v>
      </c>
      <c r="P564" s="41">
        <v>0</v>
      </c>
      <c r="Q564" s="41">
        <f t="shared" si="208"/>
        <v>539192.80800000008</v>
      </c>
      <c r="R564" s="41" t="e">
        <f t="shared" si="215"/>
        <v>#REF!</v>
      </c>
      <c r="S564" s="41" t="e">
        <f t="shared" si="216"/>
        <v>#REF!</v>
      </c>
      <c r="T564" s="38">
        <v>4935.84</v>
      </c>
      <c r="U564" s="38">
        <v>5667.17</v>
      </c>
      <c r="V564" s="39">
        <v>2027</v>
      </c>
      <c r="W564" s="50">
        <v>0</v>
      </c>
      <c r="X564" s="43">
        <f t="shared" si="214"/>
        <v>539192.80800000008</v>
      </c>
      <c r="Y564" s="50" t="e">
        <f>+(J564*11.55+K564*23.1)*12*30+[4]Лист1!$BC$117</f>
        <v>#REF!</v>
      </c>
      <c r="Z564" s="33"/>
      <c r="AA564" s="43">
        <f t="shared" si="197"/>
        <v>25937503.657308359</v>
      </c>
      <c r="AB564" s="43">
        <v>0</v>
      </c>
      <c r="AC564" s="43">
        <v>0</v>
      </c>
      <c r="AD564" s="43">
        <v>0</v>
      </c>
      <c r="AE564" s="43">
        <v>0</v>
      </c>
      <c r="AF564" s="43">
        <v>0</v>
      </c>
      <c r="AG564" s="43">
        <v>0</v>
      </c>
      <c r="AH564" s="43">
        <v>0</v>
      </c>
      <c r="AI564" s="43">
        <v>0</v>
      </c>
      <c r="AJ564" s="43">
        <v>0</v>
      </c>
      <c r="AK564" s="43">
        <v>0</v>
      </c>
      <c r="AL564" s="43">
        <v>22590372.559999999</v>
      </c>
      <c r="AM564" s="43">
        <v>0</v>
      </c>
      <c r="AN564" s="43">
        <v>2593750.3659999999</v>
      </c>
      <c r="AO564" s="43">
        <v>259375.03659999999</v>
      </c>
      <c r="AP564" s="43">
        <v>494005.69470836001</v>
      </c>
      <c r="AQ564" s="5">
        <f t="shared" si="198"/>
        <v>1</v>
      </c>
      <c r="AS564" s="36">
        <f t="shared" si="209"/>
        <v>138</v>
      </c>
      <c r="AT564" s="36">
        <f t="shared" si="210"/>
        <v>58</v>
      </c>
      <c r="AU564" s="37" t="s">
        <v>72</v>
      </c>
      <c r="AV564" s="36" t="s">
        <v>682</v>
      </c>
      <c r="AW564" s="36"/>
      <c r="AX564" s="45" t="e">
        <f t="shared" si="204"/>
        <v>#REF!</v>
      </c>
      <c r="AY564" s="46">
        <v>25937503.66</v>
      </c>
      <c r="AZ564" s="46"/>
      <c r="BA564" s="46"/>
      <c r="BB564" s="46"/>
      <c r="BC564" s="46"/>
      <c r="BD564" s="46"/>
      <c r="BE564" s="45"/>
      <c r="BF564" s="45">
        <v>0</v>
      </c>
      <c r="BG564" s="46"/>
      <c r="BH564" s="46"/>
      <c r="BI564" s="46"/>
      <c r="BJ564" s="46">
        <v>22590372.559999999</v>
      </c>
      <c r="BK564" s="46"/>
      <c r="BL564" s="46">
        <v>2593750.37</v>
      </c>
      <c r="BM564" s="46">
        <v>259375.04</v>
      </c>
      <c r="BN564" s="46">
        <v>494005.69</v>
      </c>
      <c r="BP564" s="48">
        <f>+AY564-'Приложение 2'!E566</f>
        <v>0</v>
      </c>
    </row>
    <row r="565" spans="1:68" ht="12.75" customHeight="1" x14ac:dyDescent="0.2">
      <c r="A565" s="36">
        <f t="shared" si="194"/>
        <v>551</v>
      </c>
      <c r="B565" s="36">
        <f t="shared" si="195"/>
        <v>61</v>
      </c>
      <c r="C565" s="37" t="s">
        <v>72</v>
      </c>
      <c r="D565" s="36" t="s">
        <v>683</v>
      </c>
      <c r="E565" s="38" t="s">
        <v>110</v>
      </c>
      <c r="F565" s="39" t="s">
        <v>61</v>
      </c>
      <c r="G565" s="39">
        <v>5</v>
      </c>
      <c r="H565" s="39">
        <v>8</v>
      </c>
      <c r="I565" s="38">
        <v>7135.2</v>
      </c>
      <c r="J565" s="38">
        <v>6073.2</v>
      </c>
      <c r="K565" s="38">
        <v>1062</v>
      </c>
      <c r="L565" s="40">
        <v>253</v>
      </c>
      <c r="M565" s="41" t="e">
        <f t="shared" si="191"/>
        <v>#REF!</v>
      </c>
      <c r="N565" s="41"/>
      <c r="O565" s="41">
        <v>2220298.44</v>
      </c>
      <c r="P565" s="41">
        <v>0</v>
      </c>
      <c r="Q565" s="41">
        <f t="shared" si="208"/>
        <v>965712.13199999987</v>
      </c>
      <c r="R565" s="41" t="e">
        <f t="shared" si="215"/>
        <v>#REF!</v>
      </c>
      <c r="S565" s="41" t="e">
        <f t="shared" si="216"/>
        <v>#REF!</v>
      </c>
      <c r="T565" s="38">
        <v>5903.18</v>
      </c>
      <c r="U565" s="38">
        <v>6731.59</v>
      </c>
      <c r="V565" s="39">
        <v>2027</v>
      </c>
      <c r="W565" s="50">
        <v>0</v>
      </c>
      <c r="X565" s="43">
        <f t="shared" si="214"/>
        <v>965712.13199999987</v>
      </c>
      <c r="Y565" s="50" t="e">
        <f>+(J565*11.55+K565*23.1)*12*30+[4]Лист1!$BC$118</f>
        <v>#REF!</v>
      </c>
      <c r="Z565" s="33"/>
      <c r="AA565" s="44">
        <f t="shared" si="197"/>
        <v>48031240.963715561</v>
      </c>
      <c r="AB565" s="43">
        <v>23846866.43</v>
      </c>
      <c r="AC565" s="43">
        <v>11487810.67</v>
      </c>
      <c r="AD565" s="43">
        <v>0</v>
      </c>
      <c r="AE565" s="43">
        <v>6785720.1299999999</v>
      </c>
      <c r="AF565" s="43">
        <v>0</v>
      </c>
      <c r="AG565" s="43">
        <v>0</v>
      </c>
      <c r="AH565" s="43">
        <v>0</v>
      </c>
      <c r="AI565" s="43">
        <v>0</v>
      </c>
      <c r="AJ565" s="43">
        <v>0</v>
      </c>
      <c r="AK565" s="43">
        <v>0</v>
      </c>
      <c r="AL565" s="43">
        <v>0</v>
      </c>
      <c r="AM565" s="43">
        <v>0</v>
      </c>
      <c r="AN565" s="43">
        <v>4509443.5449999999</v>
      </c>
      <c r="AO565" s="43">
        <v>480312.40960000001</v>
      </c>
      <c r="AP565" s="43">
        <v>921087.77911556</v>
      </c>
      <c r="AQ565" s="5">
        <f t="shared" si="198"/>
        <v>3</v>
      </c>
      <c r="AS565" s="36">
        <f t="shared" si="209"/>
        <v>139</v>
      </c>
      <c r="AT565" s="36">
        <f t="shared" si="210"/>
        <v>59</v>
      </c>
      <c r="AU565" s="37" t="s">
        <v>72</v>
      </c>
      <c r="AV565" s="36" t="s">
        <v>683</v>
      </c>
      <c r="AW565" s="36"/>
      <c r="AX565" s="45" t="e">
        <f t="shared" si="204"/>
        <v>#REF!</v>
      </c>
      <c r="AY565" s="46">
        <v>48031240.969999999</v>
      </c>
      <c r="AZ565" s="46">
        <v>23846866.43</v>
      </c>
      <c r="BA565" s="46">
        <v>11487810.67</v>
      </c>
      <c r="BB565" s="46"/>
      <c r="BC565" s="46">
        <v>6785720.1299999999</v>
      </c>
      <c r="BD565" s="46"/>
      <c r="BE565" s="45"/>
      <c r="BF565" s="45">
        <v>0</v>
      </c>
      <c r="BG565" s="46"/>
      <c r="BH565" s="46"/>
      <c r="BI565" s="46"/>
      <c r="BJ565" s="46"/>
      <c r="BK565" s="46"/>
      <c r="BL565" s="46">
        <v>4509443.55</v>
      </c>
      <c r="BM565" s="46">
        <v>480312.41</v>
      </c>
      <c r="BN565" s="46">
        <v>921087.78</v>
      </c>
      <c r="BP565" s="48">
        <f>+AY565-'Приложение 2'!E567</f>
        <v>0</v>
      </c>
    </row>
    <row r="566" spans="1:68" ht="12.75" customHeight="1" x14ac:dyDescent="0.2">
      <c r="A566" s="36">
        <f t="shared" si="194"/>
        <v>552</v>
      </c>
      <c r="B566" s="36">
        <f t="shared" si="195"/>
        <v>62</v>
      </c>
      <c r="C566" s="37" t="s">
        <v>72</v>
      </c>
      <c r="D566" s="36" t="s">
        <v>684</v>
      </c>
      <c r="E566" s="38" t="s">
        <v>71</v>
      </c>
      <c r="F566" s="39" t="s">
        <v>61</v>
      </c>
      <c r="G566" s="39">
        <v>5</v>
      </c>
      <c r="H566" s="39">
        <v>8</v>
      </c>
      <c r="I566" s="38">
        <v>6605</v>
      </c>
      <c r="J566" s="38">
        <v>6167</v>
      </c>
      <c r="K566" s="38">
        <v>438</v>
      </c>
      <c r="L566" s="40">
        <v>262</v>
      </c>
      <c r="M566" s="41">
        <f t="shared" si="191"/>
        <v>36208808.140000001</v>
      </c>
      <c r="N566" s="41"/>
      <c r="O566" s="41">
        <v>1668994.29</v>
      </c>
      <c r="P566" s="41">
        <v>0</v>
      </c>
      <c r="Q566" s="41">
        <f t="shared" si="208"/>
        <v>4691767.26</v>
      </c>
      <c r="R566" s="41">
        <f t="shared" si="215"/>
        <v>29284794</v>
      </c>
      <c r="S566" s="41">
        <f t="shared" si="216"/>
        <v>563252.59000000358</v>
      </c>
      <c r="T566" s="38">
        <v>4828.24</v>
      </c>
      <c r="U566" s="38">
        <v>5482.03</v>
      </c>
      <c r="V566" s="39">
        <v>2027</v>
      </c>
      <c r="W566" s="50">
        <v>3862031.43</v>
      </c>
      <c r="X566" s="43">
        <f t="shared" si="214"/>
        <v>829735.83000000007</v>
      </c>
      <c r="Y566" s="50">
        <f>+(J566*11.55+K566*23.1)*12*30</f>
        <v>29284794</v>
      </c>
      <c r="Z566" s="33"/>
      <c r="AA566" s="44">
        <f t="shared" si="197"/>
        <v>36208808.149969004</v>
      </c>
      <c r="AB566" s="43">
        <v>0</v>
      </c>
      <c r="AC566" s="43">
        <v>0</v>
      </c>
      <c r="AD566" s="43">
        <v>0</v>
      </c>
      <c r="AE566" s="43">
        <v>0</v>
      </c>
      <c r="AF566" s="43">
        <v>0</v>
      </c>
      <c r="AG566" s="43">
        <v>0</v>
      </c>
      <c r="AH566" s="43">
        <v>0</v>
      </c>
      <c r="AI566" s="43">
        <v>0</v>
      </c>
      <c r="AJ566" s="43">
        <v>31890545.690000001</v>
      </c>
      <c r="AK566" s="43">
        <v>0</v>
      </c>
      <c r="AL566" s="43">
        <v>0</v>
      </c>
      <c r="AM566" s="43">
        <v>0</v>
      </c>
      <c r="AN566" s="43">
        <v>3258792.7335000001</v>
      </c>
      <c r="AO566" s="43">
        <v>362088.08149999997</v>
      </c>
      <c r="AP566" s="43">
        <v>697381.64496900002</v>
      </c>
      <c r="AQ566" s="5">
        <f t="shared" si="198"/>
        <v>1</v>
      </c>
      <c r="AS566" s="36">
        <f t="shared" si="209"/>
        <v>140</v>
      </c>
      <c r="AT566" s="36">
        <f t="shared" si="210"/>
        <v>60</v>
      </c>
      <c r="AU566" s="37" t="s">
        <v>72</v>
      </c>
      <c r="AV566" s="36" t="s">
        <v>684</v>
      </c>
      <c r="AW566" s="36"/>
      <c r="AX566" s="45">
        <f t="shared" si="204"/>
        <v>0</v>
      </c>
      <c r="AY566" s="46">
        <v>36208808.140000001</v>
      </c>
      <c r="AZ566" s="46"/>
      <c r="BA566" s="46"/>
      <c r="BB566" s="46"/>
      <c r="BC566" s="46"/>
      <c r="BD566" s="46"/>
      <c r="BE566" s="45"/>
      <c r="BF566" s="45">
        <v>0</v>
      </c>
      <c r="BG566" s="46"/>
      <c r="BH566" s="46">
        <v>31890545.690000001</v>
      </c>
      <c r="BI566" s="46"/>
      <c r="BJ566" s="46"/>
      <c r="BK566" s="46"/>
      <c r="BL566" s="46">
        <v>3258792.73</v>
      </c>
      <c r="BM566" s="46">
        <v>362088.08</v>
      </c>
      <c r="BN566" s="46">
        <v>697381.64</v>
      </c>
      <c r="BP566" s="48">
        <f>+AY566-'Приложение 2'!E568</f>
        <v>0</v>
      </c>
    </row>
    <row r="567" spans="1:68" ht="12.75" customHeight="1" x14ac:dyDescent="0.2">
      <c r="A567" s="36">
        <f t="shared" si="194"/>
        <v>553</v>
      </c>
      <c r="B567" s="36">
        <f t="shared" si="195"/>
        <v>63</v>
      </c>
      <c r="C567" s="37" t="s">
        <v>72</v>
      </c>
      <c r="D567" s="36" t="s">
        <v>685</v>
      </c>
      <c r="E567" s="38" t="s">
        <v>64</v>
      </c>
      <c r="F567" s="39" t="s">
        <v>61</v>
      </c>
      <c r="G567" s="39">
        <v>5</v>
      </c>
      <c r="H567" s="39">
        <v>6</v>
      </c>
      <c r="I567" s="38">
        <v>4572.8999999999996</v>
      </c>
      <c r="J567" s="38">
        <v>4572.8999999999996</v>
      </c>
      <c r="K567" s="38">
        <v>0</v>
      </c>
      <c r="L567" s="40">
        <v>191</v>
      </c>
      <c r="M567" s="41">
        <f t="shared" si="191"/>
        <v>30782887.910000004</v>
      </c>
      <c r="N567" s="41"/>
      <c r="O567" s="41">
        <v>1426756.5</v>
      </c>
      <c r="P567" s="41">
        <v>0</v>
      </c>
      <c r="Q567" s="41">
        <f t="shared" si="208"/>
        <v>2775543.2289999998</v>
      </c>
      <c r="R567" s="41">
        <f t="shared" si="215"/>
        <v>19014118.200000003</v>
      </c>
      <c r="S567" s="41">
        <f t="shared" si="216"/>
        <v>7566469.9809999987</v>
      </c>
      <c r="T567" s="38">
        <v>5903.18</v>
      </c>
      <c r="U567" s="38">
        <v>6731.59</v>
      </c>
      <c r="V567" s="39">
        <v>2027</v>
      </c>
      <c r="W567" s="50">
        <v>2236809.88</v>
      </c>
      <c r="X567" s="43">
        <f t="shared" si="214"/>
        <v>538733.34900000005</v>
      </c>
      <c r="Y567" s="50">
        <f>+(J567*11.55+K567*23.1)*12*30</f>
        <v>19014118.200000003</v>
      </c>
      <c r="Z567" s="33"/>
      <c r="AA567" s="44">
        <f t="shared" si="197"/>
        <v>30782887.914386138</v>
      </c>
      <c r="AB567" s="43">
        <v>15283290.65</v>
      </c>
      <c r="AC567" s="43">
        <v>7362457.8799999999</v>
      </c>
      <c r="AD567" s="43">
        <v>0</v>
      </c>
      <c r="AE567" s="43">
        <v>4348920.79</v>
      </c>
      <c r="AF567" s="43">
        <v>0</v>
      </c>
      <c r="AG567" s="43">
        <v>0</v>
      </c>
      <c r="AH567" s="43">
        <v>0</v>
      </c>
      <c r="AI567" s="43">
        <v>0</v>
      </c>
      <c r="AJ567" s="43">
        <v>0</v>
      </c>
      <c r="AK567" s="43">
        <v>0</v>
      </c>
      <c r="AL567" s="43">
        <v>0</v>
      </c>
      <c r="AM567" s="43">
        <v>0</v>
      </c>
      <c r="AN567" s="43">
        <v>2890070.9707999998</v>
      </c>
      <c r="AO567" s="43">
        <v>307828.87910000002</v>
      </c>
      <c r="AP567" s="43">
        <v>590318.74448613997</v>
      </c>
      <c r="AQ567" s="5">
        <f t="shared" si="198"/>
        <v>3</v>
      </c>
      <c r="AS567" s="36">
        <f t="shared" si="209"/>
        <v>141</v>
      </c>
      <c r="AT567" s="36">
        <f t="shared" si="210"/>
        <v>61</v>
      </c>
      <c r="AU567" s="37" t="s">
        <v>72</v>
      </c>
      <c r="AV567" s="36" t="s">
        <v>685</v>
      </c>
      <c r="AW567" s="36"/>
      <c r="AX567" s="45">
        <f t="shared" si="204"/>
        <v>0</v>
      </c>
      <c r="AY567" s="46">
        <v>30782887.91</v>
      </c>
      <c r="AZ567" s="46">
        <v>15283290.65</v>
      </c>
      <c r="BA567" s="46">
        <v>7362457.8799999999</v>
      </c>
      <c r="BB567" s="46"/>
      <c r="BC567" s="46">
        <v>4348920.79</v>
      </c>
      <c r="BD567" s="46"/>
      <c r="BE567" s="45"/>
      <c r="BF567" s="45">
        <v>0</v>
      </c>
      <c r="BG567" s="46"/>
      <c r="BH567" s="46"/>
      <c r="BI567" s="46"/>
      <c r="BJ567" s="46"/>
      <c r="BK567" s="46"/>
      <c r="BL567" s="46">
        <v>2890070.97</v>
      </c>
      <c r="BM567" s="46">
        <v>307828.88</v>
      </c>
      <c r="BN567" s="46">
        <v>590318.74</v>
      </c>
      <c r="BP567" s="48">
        <f>+AY567-'Приложение 2'!E569</f>
        <v>0</v>
      </c>
    </row>
    <row r="568" spans="1:68" ht="12.75" customHeight="1" x14ac:dyDescent="0.2">
      <c r="A568" s="36">
        <f t="shared" si="194"/>
        <v>554</v>
      </c>
      <c r="B568" s="36">
        <f t="shared" si="195"/>
        <v>64</v>
      </c>
      <c r="C568" s="37" t="s">
        <v>72</v>
      </c>
      <c r="D568" s="36" t="s">
        <v>686</v>
      </c>
      <c r="E568" s="38" t="s">
        <v>75</v>
      </c>
      <c r="F568" s="39" t="s">
        <v>61</v>
      </c>
      <c r="G568" s="39">
        <v>9</v>
      </c>
      <c r="H568" s="39">
        <v>1</v>
      </c>
      <c r="I568" s="38">
        <v>2814.6</v>
      </c>
      <c r="J568" s="38">
        <v>2814.6</v>
      </c>
      <c r="K568" s="38">
        <v>0</v>
      </c>
      <c r="L568" s="40">
        <v>93</v>
      </c>
      <c r="M568" s="41" t="e">
        <f t="shared" si="191"/>
        <v>#REF!</v>
      </c>
      <c r="N568" s="41"/>
      <c r="O568" s="41">
        <v>1282637.75</v>
      </c>
      <c r="P568" s="41">
        <v>0</v>
      </c>
      <c r="Q568" s="41">
        <f t="shared" si="208"/>
        <v>440681.92200000002</v>
      </c>
      <c r="R568" s="41" t="e">
        <f t="shared" si="215"/>
        <v>#REF!</v>
      </c>
      <c r="S568" s="41" t="e">
        <f t="shared" si="216"/>
        <v>#REF!</v>
      </c>
      <c r="T568" s="38">
        <v>8563.67</v>
      </c>
      <c r="U568" s="38">
        <v>9816.61</v>
      </c>
      <c r="V568" s="39">
        <v>2027</v>
      </c>
      <c r="W568" s="50">
        <v>0</v>
      </c>
      <c r="X568" s="43">
        <f>+(J568*15.35+K568*26.02)*12*0.85</f>
        <v>440681.92200000002</v>
      </c>
      <c r="Y568" s="50" t="e">
        <f>+(J568*15.35+K568*26.02)*12*30+[4]Лист1!$BC$121</f>
        <v>#REF!</v>
      </c>
      <c r="Z568" s="33"/>
      <c r="AA568" s="44">
        <f t="shared" si="197"/>
        <v>27629830.507867962</v>
      </c>
      <c r="AB568" s="43">
        <v>0</v>
      </c>
      <c r="AC568" s="43">
        <v>0</v>
      </c>
      <c r="AD568" s="43">
        <v>0</v>
      </c>
      <c r="AE568" s="43">
        <v>0</v>
      </c>
      <c r="AF568" s="43">
        <v>0</v>
      </c>
      <c r="AG568" s="43">
        <v>0</v>
      </c>
      <c r="AH568" s="43">
        <v>0</v>
      </c>
      <c r="AI568" s="43">
        <v>0</v>
      </c>
      <c r="AJ568" s="43">
        <v>3510190.81</v>
      </c>
      <c r="AK568" s="43">
        <v>0</v>
      </c>
      <c r="AL568" s="43">
        <v>20593122.710000001</v>
      </c>
      <c r="AM568" s="43">
        <v>0</v>
      </c>
      <c r="AN568" s="43">
        <v>2723128.0334999999</v>
      </c>
      <c r="AO568" s="43">
        <v>276298.3051</v>
      </c>
      <c r="AP568" s="43">
        <v>527090.64926795999</v>
      </c>
      <c r="AQ568" s="5">
        <f t="shared" si="198"/>
        <v>2</v>
      </c>
      <c r="AS568" s="36">
        <f t="shared" si="209"/>
        <v>142</v>
      </c>
      <c r="AT568" s="36">
        <f t="shared" si="210"/>
        <v>62</v>
      </c>
      <c r="AU568" s="37" t="s">
        <v>72</v>
      </c>
      <c r="AV568" s="36" t="s">
        <v>686</v>
      </c>
      <c r="AW568" s="36"/>
      <c r="AX568" s="45" t="e">
        <f t="shared" si="204"/>
        <v>#REF!</v>
      </c>
      <c r="AY568" s="46">
        <v>27629830.510000002</v>
      </c>
      <c r="AZ568" s="46"/>
      <c r="BA568" s="46"/>
      <c r="BB568" s="46"/>
      <c r="BC568" s="46"/>
      <c r="BD568" s="46"/>
      <c r="BE568" s="45"/>
      <c r="BF568" s="45">
        <v>0</v>
      </c>
      <c r="BG568" s="46"/>
      <c r="BH568" s="46">
        <v>3510190.81</v>
      </c>
      <c r="BI568" s="46"/>
      <c r="BJ568" s="46">
        <v>20593122.710000001</v>
      </c>
      <c r="BK568" s="46"/>
      <c r="BL568" s="46">
        <v>2723128.03</v>
      </c>
      <c r="BM568" s="46">
        <v>276298.31</v>
      </c>
      <c r="BN568" s="46">
        <v>527090.65</v>
      </c>
      <c r="BP568" s="48">
        <f>+AY568-'Приложение 2'!E570</f>
        <v>0</v>
      </c>
    </row>
    <row r="569" spans="1:68" ht="12.75" customHeight="1" x14ac:dyDescent="0.2">
      <c r="A569" s="36">
        <f t="shared" si="194"/>
        <v>555</v>
      </c>
      <c r="B569" s="36">
        <f t="shared" si="195"/>
        <v>65</v>
      </c>
      <c r="C569" s="37" t="s">
        <v>72</v>
      </c>
      <c r="D569" s="36" t="s">
        <v>687</v>
      </c>
      <c r="E569" s="38" t="s">
        <v>98</v>
      </c>
      <c r="F569" s="39" t="s">
        <v>61</v>
      </c>
      <c r="G569" s="39">
        <v>5</v>
      </c>
      <c r="H569" s="39">
        <v>4</v>
      </c>
      <c r="I569" s="38">
        <v>5588.2</v>
      </c>
      <c r="J569" s="38">
        <v>4862.3999999999996</v>
      </c>
      <c r="K569" s="38">
        <v>725.8</v>
      </c>
      <c r="L569" s="40">
        <v>218</v>
      </c>
      <c r="M569" s="41">
        <f t="shared" ref="M569:M632" si="217">SUM(N569:S569)</f>
        <v>27281145.34</v>
      </c>
      <c r="N569" s="41"/>
      <c r="O569" s="41">
        <v>0</v>
      </c>
      <c r="P569" s="41">
        <v>0</v>
      </c>
      <c r="Q569" s="41">
        <f t="shared" ref="Q569:Q600" si="218">+W569+X569</f>
        <v>3751034.1999999997</v>
      </c>
      <c r="R569" s="41">
        <f>+AY569-O569-P569-Q569</f>
        <v>23530111.140000001</v>
      </c>
      <c r="S569" s="41">
        <v>0</v>
      </c>
      <c r="T569" s="38">
        <v>4325.38</v>
      </c>
      <c r="U569" s="38">
        <v>4881.92</v>
      </c>
      <c r="V569" s="39">
        <v>2027</v>
      </c>
      <c r="W569" s="43">
        <v>3007181.86</v>
      </c>
      <c r="X569" s="43">
        <f>+(J569*11.55+K569*23.1)*12*0.85</f>
        <v>743852.33999999985</v>
      </c>
      <c r="Y569" s="43">
        <f>+(J569*11.55+K569*23.1)*12*30</f>
        <v>26253611.999999996</v>
      </c>
      <c r="Z569" s="33"/>
      <c r="AA569" s="43">
        <f t="shared" si="197"/>
        <v>27281145.345794439</v>
      </c>
      <c r="AB569" s="43">
        <v>18676569.539999999</v>
      </c>
      <c r="AC569" s="43">
        <v>0</v>
      </c>
      <c r="AD569" s="43">
        <v>5494527.1799999997</v>
      </c>
      <c r="AE569" s="43">
        <v>0</v>
      </c>
      <c r="AF569" s="43">
        <v>0</v>
      </c>
      <c r="AG569" s="43">
        <v>0</v>
      </c>
      <c r="AH569" s="43">
        <v>0</v>
      </c>
      <c r="AI569" s="43">
        <v>0</v>
      </c>
      <c r="AJ569" s="43">
        <v>0</v>
      </c>
      <c r="AK569" s="43">
        <v>0</v>
      </c>
      <c r="AL569" s="43">
        <v>0</v>
      </c>
      <c r="AM569" s="43">
        <v>0</v>
      </c>
      <c r="AN569" s="43">
        <v>2308664.2420000001</v>
      </c>
      <c r="AO569" s="43">
        <v>272811.4534</v>
      </c>
      <c r="AP569" s="43">
        <v>528572.93039443996</v>
      </c>
      <c r="AQ569" s="5">
        <f t="shared" si="198"/>
        <v>2</v>
      </c>
      <c r="AS569" s="36">
        <f t="shared" si="209"/>
        <v>143</v>
      </c>
      <c r="AT569" s="36">
        <f t="shared" si="210"/>
        <v>63</v>
      </c>
      <c r="AU569" s="37" t="s">
        <v>72</v>
      </c>
      <c r="AV569" s="36" t="s">
        <v>687</v>
      </c>
      <c r="AW569" s="36"/>
      <c r="AX569" s="45">
        <f t="shared" si="204"/>
        <v>0</v>
      </c>
      <c r="AY569" s="46">
        <v>27281145.34</v>
      </c>
      <c r="AZ569" s="46">
        <v>18676569.539999999</v>
      </c>
      <c r="BA569" s="46"/>
      <c r="BB569" s="46">
        <v>5494527.1799999997</v>
      </c>
      <c r="BC569" s="46"/>
      <c r="BD569" s="46"/>
      <c r="BE569" s="45"/>
      <c r="BF569" s="45">
        <v>0</v>
      </c>
      <c r="BG569" s="46"/>
      <c r="BH569" s="46"/>
      <c r="BI569" s="46"/>
      <c r="BJ569" s="46"/>
      <c r="BK569" s="46"/>
      <c r="BL569" s="46">
        <v>2308664.2400000002</v>
      </c>
      <c r="BM569" s="46">
        <v>272811.45</v>
      </c>
      <c r="BN569" s="46">
        <v>528572.93000000005</v>
      </c>
      <c r="BP569" s="48">
        <f>+AY569-'Приложение 2'!E571</f>
        <v>0</v>
      </c>
    </row>
    <row r="570" spans="1:68" ht="12.75" customHeight="1" x14ac:dyDescent="0.2">
      <c r="A570" s="36">
        <f t="shared" ref="A570:A633" si="219">+A569+1</f>
        <v>556</v>
      </c>
      <c r="B570" s="36">
        <f t="shared" ref="B570:B633" si="220">+B569+1</f>
        <v>66</v>
      </c>
      <c r="C570" s="37" t="s">
        <v>72</v>
      </c>
      <c r="D570" s="36" t="s">
        <v>688</v>
      </c>
      <c r="E570" s="38" t="s">
        <v>98</v>
      </c>
      <c r="F570" s="39" t="s">
        <v>61</v>
      </c>
      <c r="G570" s="39">
        <v>5</v>
      </c>
      <c r="H570" s="39">
        <v>4</v>
      </c>
      <c r="I570" s="38">
        <v>6832.2</v>
      </c>
      <c r="J570" s="38">
        <v>5772.1</v>
      </c>
      <c r="K570" s="38">
        <v>17</v>
      </c>
      <c r="L570" s="40">
        <v>245</v>
      </c>
      <c r="M570" s="41">
        <f t="shared" si="217"/>
        <v>28203828.219999999</v>
      </c>
      <c r="N570" s="41"/>
      <c r="O570" s="41">
        <v>14163.44</v>
      </c>
      <c r="P570" s="41">
        <v>0</v>
      </c>
      <c r="Q570" s="41">
        <f t="shared" si="218"/>
        <v>4251972.6710000001</v>
      </c>
      <c r="R570" s="41">
        <f>+AY570-O570-P570-Q570</f>
        <v>23937692.108999997</v>
      </c>
      <c r="S570" s="41">
        <v>0</v>
      </c>
      <c r="T570" s="38">
        <v>4316.49</v>
      </c>
      <c r="U570" s="38">
        <v>4871.88</v>
      </c>
      <c r="V570" s="39">
        <v>2027</v>
      </c>
      <c r="W570" s="43">
        <v>3567956.03</v>
      </c>
      <c r="X570" s="43">
        <f>+(J570*11.55+K570*23.1)*12*0.85</f>
        <v>684016.64099999995</v>
      </c>
      <c r="Y570" s="43">
        <f>+(J570*11.55+K570*23.1)*12*30</f>
        <v>24141763.799999997</v>
      </c>
      <c r="Z570" s="33"/>
      <c r="AA570" s="43">
        <f t="shared" si="197"/>
        <v>28203828.218402922</v>
      </c>
      <c r="AB570" s="43">
        <v>19308234.77</v>
      </c>
      <c r="AC570" s="43">
        <v>0</v>
      </c>
      <c r="AD570" s="43">
        <v>5680359.04</v>
      </c>
      <c r="AE570" s="43">
        <v>0</v>
      </c>
      <c r="AF570" s="43">
        <v>0</v>
      </c>
      <c r="AG570" s="43">
        <v>0</v>
      </c>
      <c r="AH570" s="43">
        <v>0</v>
      </c>
      <c r="AI570" s="43">
        <v>0</v>
      </c>
      <c r="AJ570" s="43">
        <v>0</v>
      </c>
      <c r="AK570" s="43">
        <v>0</v>
      </c>
      <c r="AL570" s="43">
        <v>0</v>
      </c>
      <c r="AM570" s="43">
        <v>0</v>
      </c>
      <c r="AN570" s="43">
        <v>2386746.19</v>
      </c>
      <c r="AO570" s="43">
        <v>282038.28220000002</v>
      </c>
      <c r="AP570" s="43">
        <v>546449.93620292004</v>
      </c>
      <c r="AQ570" s="5">
        <f t="shared" si="198"/>
        <v>2</v>
      </c>
      <c r="AS570" s="36">
        <f t="shared" si="209"/>
        <v>144</v>
      </c>
      <c r="AT570" s="36">
        <f t="shared" si="210"/>
        <v>64</v>
      </c>
      <c r="AU570" s="37" t="s">
        <v>72</v>
      </c>
      <c r="AV570" s="36" t="s">
        <v>688</v>
      </c>
      <c r="AW570" s="36"/>
      <c r="AX570" s="45">
        <f t="shared" si="204"/>
        <v>0</v>
      </c>
      <c r="AY570" s="46">
        <v>28203828.219999999</v>
      </c>
      <c r="AZ570" s="46">
        <v>19308234.77</v>
      </c>
      <c r="BA570" s="46"/>
      <c r="BB570" s="46">
        <v>5680359.04</v>
      </c>
      <c r="BC570" s="46"/>
      <c r="BD570" s="46"/>
      <c r="BE570" s="45"/>
      <c r="BF570" s="45">
        <v>0</v>
      </c>
      <c r="BG570" s="46"/>
      <c r="BH570" s="46"/>
      <c r="BI570" s="46"/>
      <c r="BJ570" s="46"/>
      <c r="BK570" s="46"/>
      <c r="BL570" s="46">
        <v>2386746.19</v>
      </c>
      <c r="BM570" s="46">
        <v>282038.28000000003</v>
      </c>
      <c r="BN570" s="46">
        <v>546449.93999999994</v>
      </c>
      <c r="BP570" s="48">
        <f>+AY570-'Приложение 2'!E572</f>
        <v>0</v>
      </c>
    </row>
    <row r="571" spans="1:68" ht="12.75" customHeight="1" x14ac:dyDescent="0.2">
      <c r="A571" s="36">
        <f t="shared" si="219"/>
        <v>557</v>
      </c>
      <c r="B571" s="36">
        <f t="shared" si="220"/>
        <v>67</v>
      </c>
      <c r="C571" s="37" t="s">
        <v>72</v>
      </c>
      <c r="D571" s="36" t="s">
        <v>689</v>
      </c>
      <c r="E571" s="38" t="s">
        <v>98</v>
      </c>
      <c r="F571" s="39" t="s">
        <v>61</v>
      </c>
      <c r="G571" s="39">
        <v>5</v>
      </c>
      <c r="H571" s="39">
        <v>3</v>
      </c>
      <c r="I571" s="38">
        <v>4232.8</v>
      </c>
      <c r="J571" s="38">
        <v>4075.9</v>
      </c>
      <c r="K571" s="38">
        <v>156.9</v>
      </c>
      <c r="L571" s="40">
        <v>178</v>
      </c>
      <c r="M571" s="41">
        <f t="shared" si="217"/>
        <v>102509654.13000001</v>
      </c>
      <c r="N571" s="41"/>
      <c r="O571" s="41">
        <v>2024457.6</v>
      </c>
      <c r="P571" s="41">
        <v>0</v>
      </c>
      <c r="Q571" s="41">
        <f t="shared" si="218"/>
        <v>2631721.3470000001</v>
      </c>
      <c r="R571" s="41">
        <f>IF(Y571&gt;0, Y571, 0)</f>
        <v>18252372.600000001</v>
      </c>
      <c r="S571" s="41">
        <f>IF(Y571&gt;0, AY571-O571-P571-Q571-R571, 0)</f>
        <v>79601102.583000004</v>
      </c>
      <c r="T571" s="38">
        <v>21186.63</v>
      </c>
      <c r="U571" s="38">
        <v>24217.93</v>
      </c>
      <c r="V571" s="39">
        <v>2027</v>
      </c>
      <c r="W571" s="50">
        <v>2114570.79</v>
      </c>
      <c r="X571" s="43">
        <f>+(J571*11.55+K571*23.1)*12*0.85</f>
        <v>517150.55700000003</v>
      </c>
      <c r="Y571" s="50">
        <f>+(J571*11.55+K571*23.1)*12*30</f>
        <v>18252372.600000001</v>
      </c>
      <c r="Z571" s="33"/>
      <c r="AA571" s="43">
        <f t="shared" si="197"/>
        <v>102509654.12707312</v>
      </c>
      <c r="AB571" s="43">
        <v>14146627.449999999</v>
      </c>
      <c r="AC571" s="43">
        <v>6814890.2699999996</v>
      </c>
      <c r="AD571" s="43">
        <v>4161847.23</v>
      </c>
      <c r="AE571" s="43">
        <v>4025478.78</v>
      </c>
      <c r="AF571" s="43">
        <v>0</v>
      </c>
      <c r="AG571" s="43">
        <v>0</v>
      </c>
      <c r="AH571" s="43">
        <v>0</v>
      </c>
      <c r="AI571" s="43">
        <v>0</v>
      </c>
      <c r="AJ571" s="43">
        <v>20436987.399999999</v>
      </c>
      <c r="AK571" s="43">
        <v>8508318.0800000001</v>
      </c>
      <c r="AL571" s="43">
        <v>20892442.100000001</v>
      </c>
      <c r="AM571" s="43">
        <v>10692170.84</v>
      </c>
      <c r="AN571" s="43">
        <v>9844702.5380000006</v>
      </c>
      <c r="AO571" s="43">
        <v>1025096.5412</v>
      </c>
      <c r="AP571" s="43">
        <v>1961092.8978731199</v>
      </c>
      <c r="AQ571" s="5">
        <f t="shared" si="198"/>
        <v>8</v>
      </c>
      <c r="AS571" s="36">
        <f t="shared" si="209"/>
        <v>145</v>
      </c>
      <c r="AT571" s="36">
        <f t="shared" si="210"/>
        <v>65</v>
      </c>
      <c r="AU571" s="37" t="s">
        <v>72</v>
      </c>
      <c r="AV571" s="36" t="s">
        <v>689</v>
      </c>
      <c r="AW571" s="36"/>
      <c r="AX571" s="45">
        <f t="shared" si="204"/>
        <v>0</v>
      </c>
      <c r="AY571" s="46">
        <v>102509654.13</v>
      </c>
      <c r="AZ571" s="46">
        <v>14146627.449999999</v>
      </c>
      <c r="BA571" s="46">
        <v>6814890.2699999996</v>
      </c>
      <c r="BB571" s="46">
        <v>4161847.23</v>
      </c>
      <c r="BC571" s="46">
        <v>4025478.78</v>
      </c>
      <c r="BD571" s="46"/>
      <c r="BE571" s="45"/>
      <c r="BF571" s="45">
        <v>0</v>
      </c>
      <c r="BG571" s="46"/>
      <c r="BH571" s="46">
        <v>20436987.399999999</v>
      </c>
      <c r="BI571" s="46">
        <v>8508318.0800000001</v>
      </c>
      <c r="BJ571" s="46">
        <v>20892442.100000001</v>
      </c>
      <c r="BK571" s="46">
        <v>10692170.84</v>
      </c>
      <c r="BL571" s="46">
        <v>9844702.5399999991</v>
      </c>
      <c r="BM571" s="46">
        <v>1025096.54</v>
      </c>
      <c r="BN571" s="46">
        <v>1961092.9</v>
      </c>
      <c r="BP571" s="48">
        <f>+AY571-'Приложение 2'!E573</f>
        <v>0</v>
      </c>
    </row>
    <row r="572" spans="1:68" ht="12.75" customHeight="1" x14ac:dyDescent="0.2">
      <c r="A572" s="36">
        <f t="shared" si="219"/>
        <v>558</v>
      </c>
      <c r="B572" s="36">
        <f t="shared" si="220"/>
        <v>68</v>
      </c>
      <c r="C572" s="37" t="s">
        <v>72</v>
      </c>
      <c r="D572" s="36" t="s">
        <v>690</v>
      </c>
      <c r="E572" s="38" t="s">
        <v>110</v>
      </c>
      <c r="F572" s="39" t="s">
        <v>61</v>
      </c>
      <c r="G572" s="39">
        <v>9</v>
      </c>
      <c r="H572" s="39">
        <v>3</v>
      </c>
      <c r="I572" s="38">
        <v>10143.6</v>
      </c>
      <c r="J572" s="38">
        <v>9937.7999999999993</v>
      </c>
      <c r="K572" s="38">
        <v>205.80000000000101</v>
      </c>
      <c r="L572" s="40">
        <v>390</v>
      </c>
      <c r="M572" s="41">
        <f t="shared" si="217"/>
        <v>47247975.880000003</v>
      </c>
      <c r="N572" s="41"/>
      <c r="O572" s="41">
        <v>2112115.0499999998</v>
      </c>
      <c r="P572" s="41">
        <v>0</v>
      </c>
      <c r="Q572" s="41">
        <f t="shared" si="218"/>
        <v>1610581.4892</v>
      </c>
      <c r="R572" s="41">
        <f>+AY572-O572-P572-Q572</f>
        <v>43525279.340800002</v>
      </c>
      <c r="S572" s="41">
        <v>0</v>
      </c>
      <c r="T572" s="38">
        <v>4070.68</v>
      </c>
      <c r="U572" s="38">
        <v>4657.91</v>
      </c>
      <c r="V572" s="39">
        <v>2027</v>
      </c>
      <c r="W572" s="50">
        <v>0</v>
      </c>
      <c r="X572" s="43">
        <f>+(J572*15.35+K572*26.02)*12*0.85</f>
        <v>1610581.4892</v>
      </c>
      <c r="Y572" s="50" t="e">
        <f>+(J572*15.35+K572*26.02)*12*30+[4]Лист1!$BC$125</f>
        <v>#REF!</v>
      </c>
      <c r="Z572" s="33"/>
      <c r="AA572" s="43">
        <f t="shared" ref="AA572:AA635" si="221">SUM(AB572:AP572)</f>
        <v>47247975.880965039</v>
      </c>
      <c r="AB572" s="43">
        <v>0</v>
      </c>
      <c r="AC572" s="43">
        <v>0</v>
      </c>
      <c r="AD572" s="43">
        <v>8542095.0899999999</v>
      </c>
      <c r="AE572" s="43">
        <v>0</v>
      </c>
      <c r="AF572" s="43">
        <v>0</v>
      </c>
      <c r="AG572" s="43">
        <v>0</v>
      </c>
      <c r="AH572" s="43">
        <v>0</v>
      </c>
      <c r="AI572" s="43">
        <v>0</v>
      </c>
      <c r="AJ572" s="43">
        <v>12650455.300000001</v>
      </c>
      <c r="AK572" s="43">
        <v>20098823.809999999</v>
      </c>
      <c r="AL572" s="43">
        <v>0</v>
      </c>
      <c r="AM572" s="43">
        <v>0</v>
      </c>
      <c r="AN572" s="43">
        <v>4581163.1975999996</v>
      </c>
      <c r="AO572" s="43">
        <v>472479.75880000001</v>
      </c>
      <c r="AP572" s="43">
        <v>902958.72456503997</v>
      </c>
      <c r="AQ572" s="5">
        <f t="shared" ref="AQ572:AQ635" si="222">COUNTIF(AB572:AM572, "&gt;0")</f>
        <v>3</v>
      </c>
      <c r="AS572" s="36">
        <f t="shared" si="209"/>
        <v>146</v>
      </c>
      <c r="AT572" s="36">
        <f t="shared" si="210"/>
        <v>66</v>
      </c>
      <c r="AU572" s="37" t="s">
        <v>72</v>
      </c>
      <c r="AV572" s="36" t="s">
        <v>690</v>
      </c>
      <c r="AW572" s="36"/>
      <c r="AX572" s="45">
        <f t="shared" si="204"/>
        <v>0</v>
      </c>
      <c r="AY572" s="46">
        <v>47247975.880000003</v>
      </c>
      <c r="AZ572" s="46"/>
      <c r="BA572" s="46"/>
      <c r="BB572" s="46">
        <v>8542095.0899999999</v>
      </c>
      <c r="BC572" s="46"/>
      <c r="BD572" s="46"/>
      <c r="BE572" s="45"/>
      <c r="BF572" s="45">
        <v>0</v>
      </c>
      <c r="BG572" s="46"/>
      <c r="BH572" s="46">
        <v>12650455.300000001</v>
      </c>
      <c r="BI572" s="46">
        <v>20098823.809999999</v>
      </c>
      <c r="BJ572" s="46"/>
      <c r="BK572" s="46"/>
      <c r="BL572" s="46">
        <v>4581163.2</v>
      </c>
      <c r="BM572" s="46">
        <v>472479.76</v>
      </c>
      <c r="BN572" s="46">
        <v>902958.72</v>
      </c>
      <c r="BP572" s="48">
        <f>+AY572-'Приложение 2'!E574</f>
        <v>0</v>
      </c>
    </row>
    <row r="573" spans="1:68" ht="12.75" customHeight="1" x14ac:dyDescent="0.2">
      <c r="A573" s="36">
        <f t="shared" si="219"/>
        <v>559</v>
      </c>
      <c r="B573" s="36">
        <f t="shared" si="220"/>
        <v>69</v>
      </c>
      <c r="C573" s="37" t="s">
        <v>125</v>
      </c>
      <c r="D573" s="36" t="s">
        <v>691</v>
      </c>
      <c r="E573" s="38" t="s">
        <v>60</v>
      </c>
      <c r="F573" s="39" t="s">
        <v>61</v>
      </c>
      <c r="G573" s="39">
        <v>5</v>
      </c>
      <c r="H573" s="39">
        <v>4</v>
      </c>
      <c r="I573" s="38">
        <v>2555.4</v>
      </c>
      <c r="J573" s="38">
        <v>2468.5</v>
      </c>
      <c r="K573" s="38">
        <v>86.900000000000105</v>
      </c>
      <c r="L573" s="40">
        <v>97</v>
      </c>
      <c r="M573" s="41" t="e">
        <f t="shared" si="217"/>
        <v>#REF!</v>
      </c>
      <c r="N573" s="41"/>
      <c r="O573" s="41">
        <v>1880753.21</v>
      </c>
      <c r="P573" s="41">
        <v>0</v>
      </c>
      <c r="Q573" s="41">
        <f t="shared" si="218"/>
        <v>311289.36300000007</v>
      </c>
      <c r="R573" s="41" t="e">
        <f t="shared" ref="R573:R579" si="223">IF(Y573&gt;0, Y573, 0)</f>
        <v>#REF!</v>
      </c>
      <c r="S573" s="41" t="e">
        <f>IF(Y573&gt;0, AY573-O573-P573-Q573-R573, 0)</f>
        <v>#REF!</v>
      </c>
      <c r="T573" s="38">
        <v>13756.63</v>
      </c>
      <c r="U573" s="38">
        <v>15723.25</v>
      </c>
      <c r="V573" s="39">
        <v>2027</v>
      </c>
      <c r="W573" s="50">
        <v>0</v>
      </c>
      <c r="X573" s="43">
        <f>+(J573*11.55+K573*23.1)*12*0.85</f>
        <v>311289.36300000007</v>
      </c>
      <c r="Y573" s="50" t="e">
        <f>+(J573*11.55+K573*23.1)*12*30+[4]Лист1!$BC$267</f>
        <v>#REF!</v>
      </c>
      <c r="Z573" s="33"/>
      <c r="AA573" s="43">
        <f t="shared" si="221"/>
        <v>40179193.068560995</v>
      </c>
      <c r="AB573" s="43">
        <v>7255773.9400000004</v>
      </c>
      <c r="AC573" s="43">
        <v>2934211.54</v>
      </c>
      <c r="AD573" s="43">
        <v>0</v>
      </c>
      <c r="AE573" s="43">
        <v>0</v>
      </c>
      <c r="AF573" s="43">
        <v>0</v>
      </c>
      <c r="AG573" s="43">
        <v>0</v>
      </c>
      <c r="AH573" s="43">
        <v>0</v>
      </c>
      <c r="AI573" s="43">
        <v>0</v>
      </c>
      <c r="AJ573" s="43">
        <v>0</v>
      </c>
      <c r="AK573" s="43">
        <v>0</v>
      </c>
      <c r="AL573" s="43">
        <v>17535228.469999999</v>
      </c>
      <c r="AM573" s="43">
        <v>7428482.5300000003</v>
      </c>
      <c r="AN573" s="43">
        <v>3854964.5144000002</v>
      </c>
      <c r="AO573" s="43">
        <v>401791.93060000002</v>
      </c>
      <c r="AP573" s="43">
        <v>768740.143561</v>
      </c>
      <c r="AQ573" s="5">
        <f t="shared" si="222"/>
        <v>4</v>
      </c>
      <c r="AS573" s="36">
        <f t="shared" ref="AS573:AS604" si="224">+AS572+1</f>
        <v>147</v>
      </c>
      <c r="AT573" s="36">
        <f t="shared" ref="AT573:AT604" si="225">+AT572+1</f>
        <v>67</v>
      </c>
      <c r="AU573" s="37" t="s">
        <v>125</v>
      </c>
      <c r="AV573" s="36" t="s">
        <v>691</v>
      </c>
      <c r="AW573" s="36"/>
      <c r="AX573" s="45" t="e">
        <f t="shared" si="204"/>
        <v>#REF!</v>
      </c>
      <c r="AY573" s="46">
        <v>40179193.060000002</v>
      </c>
      <c r="AZ573" s="46">
        <v>7255773.9400000004</v>
      </c>
      <c r="BA573" s="46">
        <v>2934211.54</v>
      </c>
      <c r="BB573" s="46"/>
      <c r="BC573" s="46"/>
      <c r="BD573" s="46"/>
      <c r="BE573" s="45"/>
      <c r="BF573" s="45">
        <v>0</v>
      </c>
      <c r="BG573" s="46"/>
      <c r="BH573" s="46"/>
      <c r="BI573" s="46"/>
      <c r="BJ573" s="46">
        <v>17535228.469999999</v>
      </c>
      <c r="BK573" s="46">
        <v>7428482.5300000003</v>
      </c>
      <c r="BL573" s="46">
        <v>3854964.51</v>
      </c>
      <c r="BM573" s="46">
        <v>401791.93</v>
      </c>
      <c r="BN573" s="46">
        <v>768740.14</v>
      </c>
      <c r="BP573" s="48">
        <f>+AY573-'Приложение 2'!E575</f>
        <v>0</v>
      </c>
    </row>
    <row r="574" spans="1:68" ht="12.75" customHeight="1" x14ac:dyDescent="0.2">
      <c r="A574" s="36">
        <f t="shared" si="219"/>
        <v>560</v>
      </c>
      <c r="B574" s="36">
        <f t="shared" si="220"/>
        <v>70</v>
      </c>
      <c r="C574" s="37" t="s">
        <v>125</v>
      </c>
      <c r="D574" s="36" t="s">
        <v>692</v>
      </c>
      <c r="E574" s="38" t="s">
        <v>129</v>
      </c>
      <c r="F574" s="39" t="s">
        <v>381</v>
      </c>
      <c r="G574" s="39">
        <v>2</v>
      </c>
      <c r="H574" s="39">
        <v>2</v>
      </c>
      <c r="I574" s="38">
        <v>1051.8</v>
      </c>
      <c r="J574" s="38">
        <v>958.2</v>
      </c>
      <c r="K574" s="38">
        <v>93.599999999999895</v>
      </c>
      <c r="L574" s="40">
        <v>40</v>
      </c>
      <c r="M574" s="41" t="e">
        <f t="shared" si="217"/>
        <v>#REF!</v>
      </c>
      <c r="N574" s="41"/>
      <c r="O574" s="41">
        <v>2226172.87</v>
      </c>
      <c r="P574" s="41">
        <v>0</v>
      </c>
      <c r="Q574" s="41">
        <f t="shared" si="218"/>
        <v>101751.42599999999</v>
      </c>
      <c r="R574" s="41" t="e">
        <f t="shared" si="223"/>
        <v>#REF!</v>
      </c>
      <c r="S574" s="41">
        <f>+AY574-O574-P574-Q574</f>
        <v>20192765.013999999</v>
      </c>
      <c r="T574" s="38">
        <v>18692.03</v>
      </c>
      <c r="U574" s="38">
        <v>21411.57</v>
      </c>
      <c r="V574" s="39">
        <v>2027</v>
      </c>
      <c r="W574" s="50">
        <v>0</v>
      </c>
      <c r="X574" s="43">
        <f>+(J574*8.21+K574*22.53)*12*0.85</f>
        <v>101751.42599999999</v>
      </c>
      <c r="Y574" s="50" t="e">
        <f>+(J574*8.21+K574*22.53)*12*10+[4]Лист1!$BC$270</f>
        <v>#REF!</v>
      </c>
      <c r="Z574" s="33"/>
      <c r="AA574" s="43">
        <f t="shared" si="221"/>
        <v>22520689.319650058</v>
      </c>
      <c r="AB574" s="43">
        <v>2709322.13</v>
      </c>
      <c r="AC574" s="43">
        <v>968679.28</v>
      </c>
      <c r="AD574" s="43">
        <v>373573.11</v>
      </c>
      <c r="AE574" s="43">
        <v>1446366.15</v>
      </c>
      <c r="AF574" s="43">
        <v>0</v>
      </c>
      <c r="AG574" s="43">
        <v>0</v>
      </c>
      <c r="AH574" s="43">
        <v>0</v>
      </c>
      <c r="AI574" s="43">
        <v>0</v>
      </c>
      <c r="AJ574" s="43">
        <v>3302750.36</v>
      </c>
      <c r="AK574" s="43">
        <v>0</v>
      </c>
      <c r="AL574" s="43">
        <v>5636291.1399999997</v>
      </c>
      <c r="AM574" s="43">
        <v>5223290.41</v>
      </c>
      <c r="AN574" s="43">
        <v>2205279.5038999999</v>
      </c>
      <c r="AO574" s="43">
        <v>225206.89319999999</v>
      </c>
      <c r="AP574" s="43">
        <v>429930.34255006001</v>
      </c>
      <c r="AQ574" s="5">
        <f t="shared" si="222"/>
        <v>7</v>
      </c>
      <c r="AS574" s="36">
        <f t="shared" si="224"/>
        <v>148</v>
      </c>
      <c r="AT574" s="36">
        <f t="shared" si="225"/>
        <v>68</v>
      </c>
      <c r="AU574" s="37" t="s">
        <v>125</v>
      </c>
      <c r="AV574" s="36" t="s">
        <v>692</v>
      </c>
      <c r="AW574" s="36"/>
      <c r="AX574" s="45" t="e">
        <f t="shared" si="204"/>
        <v>#REF!</v>
      </c>
      <c r="AY574" s="46">
        <v>22520689.309999999</v>
      </c>
      <c r="AZ574" s="46">
        <v>2709322.13</v>
      </c>
      <c r="BA574" s="46">
        <v>968679.28</v>
      </c>
      <c r="BB574" s="46">
        <v>373573.11</v>
      </c>
      <c r="BC574" s="46">
        <v>1446366.15</v>
      </c>
      <c r="BD574" s="46"/>
      <c r="BE574" s="45"/>
      <c r="BF574" s="45">
        <v>0</v>
      </c>
      <c r="BG574" s="46"/>
      <c r="BH574" s="46">
        <v>3302750.36</v>
      </c>
      <c r="BI574" s="46"/>
      <c r="BJ574" s="46">
        <v>5636291.1399999997</v>
      </c>
      <c r="BK574" s="46">
        <v>5223290.41</v>
      </c>
      <c r="BL574" s="46">
        <v>2205279.5</v>
      </c>
      <c r="BM574" s="46">
        <v>225206.89</v>
      </c>
      <c r="BN574" s="46">
        <v>429930.34</v>
      </c>
      <c r="BP574" s="48">
        <f>+AY574-'Приложение 2'!E576</f>
        <v>0</v>
      </c>
    </row>
    <row r="575" spans="1:68" ht="12.75" customHeight="1" x14ac:dyDescent="0.2">
      <c r="A575" s="36">
        <f t="shared" si="219"/>
        <v>561</v>
      </c>
      <c r="B575" s="36">
        <f t="shared" si="220"/>
        <v>71</v>
      </c>
      <c r="C575" s="37" t="s">
        <v>125</v>
      </c>
      <c r="D575" s="36" t="s">
        <v>693</v>
      </c>
      <c r="E575" s="38" t="s">
        <v>77</v>
      </c>
      <c r="F575" s="39" t="s">
        <v>61</v>
      </c>
      <c r="G575" s="39">
        <v>2</v>
      </c>
      <c r="H575" s="39">
        <v>2</v>
      </c>
      <c r="I575" s="38">
        <v>1004.1</v>
      </c>
      <c r="J575" s="38">
        <v>1004.1</v>
      </c>
      <c r="K575" s="38">
        <v>0</v>
      </c>
      <c r="L575" s="40">
        <v>43</v>
      </c>
      <c r="M575" s="41">
        <f t="shared" si="217"/>
        <v>40255071.859999999</v>
      </c>
      <c r="N575" s="41"/>
      <c r="O575" s="41">
        <v>3500846.01</v>
      </c>
      <c r="P575" s="41">
        <v>0</v>
      </c>
      <c r="Q575" s="41">
        <f t="shared" si="218"/>
        <v>944193.56099999999</v>
      </c>
      <c r="R575" s="41">
        <f t="shared" si="223"/>
        <v>4175047.8000000003</v>
      </c>
      <c r="S575" s="41">
        <f>IF(Y575&gt;0, AY575-O575-P575-Q575-R575, 0)</f>
        <v>31634984.489000004</v>
      </c>
      <c r="T575" s="38">
        <v>35083.379999999997</v>
      </c>
      <c r="U575" s="38">
        <v>40090.699999999997</v>
      </c>
      <c r="V575" s="39">
        <v>2027</v>
      </c>
      <c r="W575" s="43">
        <v>825900.54</v>
      </c>
      <c r="X575" s="43">
        <f>+(J575*11.55+K575*23.1)*12*0.85</f>
        <v>118293.02100000001</v>
      </c>
      <c r="Y575" s="43">
        <f>+(J575*11.55+K575*23.1)*12*30</f>
        <v>4175047.8000000003</v>
      </c>
      <c r="Z575" s="33"/>
      <c r="AA575" s="43">
        <f t="shared" si="221"/>
        <v>40255071.860675626</v>
      </c>
      <c r="AB575" s="43">
        <v>3660466.2</v>
      </c>
      <c r="AC575" s="43">
        <v>2227344.9900000002</v>
      </c>
      <c r="AD575" s="43">
        <v>1049534.83</v>
      </c>
      <c r="AE575" s="43">
        <v>894431.06</v>
      </c>
      <c r="AF575" s="43">
        <v>0</v>
      </c>
      <c r="AG575" s="43">
        <v>0</v>
      </c>
      <c r="AH575" s="43">
        <v>0</v>
      </c>
      <c r="AI575" s="43">
        <v>0</v>
      </c>
      <c r="AJ575" s="43">
        <v>10589130.85</v>
      </c>
      <c r="AK575" s="43">
        <v>0</v>
      </c>
      <c r="AL575" s="43">
        <v>8658356.3200000003</v>
      </c>
      <c r="AM575" s="43">
        <v>8147957.3399999999</v>
      </c>
      <c r="AN575" s="43">
        <v>3854951.5630999999</v>
      </c>
      <c r="AO575" s="43">
        <v>402550.71860000002</v>
      </c>
      <c r="AP575" s="43">
        <v>770347.98897562001</v>
      </c>
      <c r="AQ575" s="5">
        <f t="shared" si="222"/>
        <v>7</v>
      </c>
      <c r="AS575" s="36">
        <f t="shared" si="224"/>
        <v>149</v>
      </c>
      <c r="AT575" s="36">
        <f t="shared" si="225"/>
        <v>69</v>
      </c>
      <c r="AU575" s="37" t="s">
        <v>125</v>
      </c>
      <c r="AV575" s="36" t="s">
        <v>693</v>
      </c>
      <c r="AW575" s="36"/>
      <c r="AX575" s="45">
        <f t="shared" si="204"/>
        <v>0</v>
      </c>
      <c r="AY575" s="46">
        <v>40255071.859999999</v>
      </c>
      <c r="AZ575" s="46">
        <v>3660466.2</v>
      </c>
      <c r="BA575" s="46">
        <v>2227344.9900000002</v>
      </c>
      <c r="BB575" s="46">
        <v>1049534.83</v>
      </c>
      <c r="BC575" s="46">
        <v>894431.06</v>
      </c>
      <c r="BD575" s="46"/>
      <c r="BE575" s="45"/>
      <c r="BF575" s="45">
        <v>0</v>
      </c>
      <c r="BG575" s="46"/>
      <c r="BH575" s="46">
        <v>10589130.85</v>
      </c>
      <c r="BI575" s="46"/>
      <c r="BJ575" s="46">
        <v>8658356.3200000003</v>
      </c>
      <c r="BK575" s="46">
        <v>8147957.3399999999</v>
      </c>
      <c r="BL575" s="46">
        <v>3854951.56</v>
      </c>
      <c r="BM575" s="46">
        <v>402550.72</v>
      </c>
      <c r="BN575" s="46">
        <v>770347.99</v>
      </c>
      <c r="BP575" s="48">
        <f>+AY575-'Приложение 2'!E577</f>
        <v>0</v>
      </c>
    </row>
    <row r="576" spans="1:68" ht="12.75" customHeight="1" x14ac:dyDescent="0.2">
      <c r="A576" s="36">
        <f t="shared" si="219"/>
        <v>562</v>
      </c>
      <c r="B576" s="36">
        <f t="shared" si="220"/>
        <v>72</v>
      </c>
      <c r="C576" s="37" t="s">
        <v>125</v>
      </c>
      <c r="D576" s="36" t="s">
        <v>694</v>
      </c>
      <c r="E576" s="38" t="s">
        <v>353</v>
      </c>
      <c r="F576" s="39" t="s">
        <v>381</v>
      </c>
      <c r="G576" s="39">
        <v>2</v>
      </c>
      <c r="H576" s="39">
        <v>1</v>
      </c>
      <c r="I576" s="38">
        <v>351.6</v>
      </c>
      <c r="J576" s="38">
        <v>312.8</v>
      </c>
      <c r="K576" s="38">
        <v>0</v>
      </c>
      <c r="L576" s="40">
        <v>14</v>
      </c>
      <c r="M576" s="41">
        <f t="shared" si="217"/>
        <v>904789.64000000013</v>
      </c>
      <c r="N576" s="41"/>
      <c r="O576" s="41">
        <v>22281.33</v>
      </c>
      <c r="P576" s="41">
        <v>0</v>
      </c>
      <c r="Q576" s="41">
        <f t="shared" si="218"/>
        <v>139353.78759999998</v>
      </c>
      <c r="R576" s="41">
        <f t="shared" si="223"/>
        <v>308170.56000000006</v>
      </c>
      <c r="S576" s="41">
        <f>IF(Y576&gt;0, AY576-O576-P576-Q576-R576, 0)</f>
        <v>434983.96240000008</v>
      </c>
      <c r="T576" s="38">
        <v>2575.89</v>
      </c>
      <c r="U576" s="38">
        <v>2892.55</v>
      </c>
      <c r="V576" s="39">
        <v>2027</v>
      </c>
      <c r="W576" s="43">
        <v>113159.29</v>
      </c>
      <c r="X576" s="43">
        <f>+(J576*8.21+K576*22.53)*12*0.85</f>
        <v>26194.497600000002</v>
      </c>
      <c r="Y576" s="43">
        <f>+(J576*8.21+K576*22.53)*12*10</f>
        <v>308170.56000000006</v>
      </c>
      <c r="Z576" s="33"/>
      <c r="AA576" s="43">
        <f t="shared" si="221"/>
        <v>904789.64104935993</v>
      </c>
      <c r="AB576" s="43">
        <v>805738.7</v>
      </c>
      <c r="AC576" s="43">
        <v>0</v>
      </c>
      <c r="AD576" s="43">
        <v>0</v>
      </c>
      <c r="AE576" s="43">
        <v>0</v>
      </c>
      <c r="AF576" s="43">
        <v>0</v>
      </c>
      <c r="AG576" s="43">
        <v>0</v>
      </c>
      <c r="AH576" s="43">
        <v>0</v>
      </c>
      <c r="AI576" s="43">
        <v>0</v>
      </c>
      <c r="AJ576" s="43">
        <v>0</v>
      </c>
      <c r="AK576" s="43">
        <v>0</v>
      </c>
      <c r="AL576" s="43">
        <v>0</v>
      </c>
      <c r="AM576" s="43">
        <v>0</v>
      </c>
      <c r="AN576" s="43">
        <v>72383.171199999997</v>
      </c>
      <c r="AO576" s="43">
        <v>9047.8963999999996</v>
      </c>
      <c r="AP576" s="43">
        <v>17619.873449359999</v>
      </c>
      <c r="AQ576" s="5">
        <f t="shared" si="222"/>
        <v>1</v>
      </c>
      <c r="AS576" s="36">
        <f t="shared" si="224"/>
        <v>150</v>
      </c>
      <c r="AT576" s="36">
        <f t="shared" si="225"/>
        <v>70</v>
      </c>
      <c r="AU576" s="37" t="s">
        <v>125</v>
      </c>
      <c r="AV576" s="36" t="s">
        <v>694</v>
      </c>
      <c r="AW576" s="36"/>
      <c r="AX576" s="45">
        <f t="shared" si="204"/>
        <v>0</v>
      </c>
      <c r="AY576" s="46">
        <v>904789.64</v>
      </c>
      <c r="AZ576" s="46">
        <v>805738.7</v>
      </c>
      <c r="BA576" s="46"/>
      <c r="BB576" s="46"/>
      <c r="BC576" s="46"/>
      <c r="BD576" s="46"/>
      <c r="BE576" s="45"/>
      <c r="BF576" s="45">
        <v>0</v>
      </c>
      <c r="BG576" s="46"/>
      <c r="BH576" s="46"/>
      <c r="BI576" s="46"/>
      <c r="BJ576" s="46"/>
      <c r="BK576" s="46"/>
      <c r="BL576" s="46">
        <v>72383.17</v>
      </c>
      <c r="BM576" s="46">
        <v>9047.9</v>
      </c>
      <c r="BN576" s="46">
        <v>17619.87</v>
      </c>
      <c r="BP576" s="48">
        <f>+AY576-'Приложение 2'!E578</f>
        <v>0</v>
      </c>
    </row>
    <row r="577" spans="1:73" ht="12.75" customHeight="1" x14ac:dyDescent="0.2">
      <c r="A577" s="36">
        <f t="shared" si="219"/>
        <v>563</v>
      </c>
      <c r="B577" s="36">
        <f t="shared" si="220"/>
        <v>73</v>
      </c>
      <c r="C577" s="37" t="s">
        <v>125</v>
      </c>
      <c r="D577" s="36" t="s">
        <v>695</v>
      </c>
      <c r="E577" s="38" t="s">
        <v>696</v>
      </c>
      <c r="F577" s="39" t="s">
        <v>61</v>
      </c>
      <c r="G577" s="39">
        <v>4</v>
      </c>
      <c r="H577" s="39">
        <v>2</v>
      </c>
      <c r="I577" s="38">
        <v>1858.34</v>
      </c>
      <c r="J577" s="38">
        <v>1382.4</v>
      </c>
      <c r="K577" s="38">
        <v>475.94</v>
      </c>
      <c r="L577" s="40">
        <v>37</v>
      </c>
      <c r="M577" s="41">
        <f t="shared" si="217"/>
        <v>27883555.440000005</v>
      </c>
      <c r="N577" s="41"/>
      <c r="O577" s="41">
        <v>800381.77</v>
      </c>
      <c r="P577" s="41">
        <v>0</v>
      </c>
      <c r="Q577" s="41">
        <f t="shared" si="218"/>
        <v>1486630.4967999998</v>
      </c>
      <c r="R577" s="41">
        <f t="shared" si="223"/>
        <v>9705936.2400000002</v>
      </c>
      <c r="S577" s="41">
        <f>IF(Y577&gt;0, AY577-O577-P577-Q577-R577, 0)</f>
        <v>15890606.933200004</v>
      </c>
      <c r="T577" s="38">
        <v>13013.31</v>
      </c>
      <c r="U577" s="38">
        <v>15004.55</v>
      </c>
      <c r="V577" s="39">
        <v>2027</v>
      </c>
      <c r="W577" s="43">
        <v>1211628.97</v>
      </c>
      <c r="X577" s="43">
        <f t="shared" ref="X577:X598" si="226">+(J577*11.55+K577*23.1)*12*0.85</f>
        <v>275001.52679999999</v>
      </c>
      <c r="Y577" s="43">
        <f>+(J577*11.55+K577*23.1)*12*30</f>
        <v>9705936.2400000002</v>
      </c>
      <c r="Z577" s="33"/>
      <c r="AA577" s="44">
        <f t="shared" si="221"/>
        <v>27883555.45038322</v>
      </c>
      <c r="AB577" s="43">
        <v>5276549.63</v>
      </c>
      <c r="AC577" s="43">
        <v>0</v>
      </c>
      <c r="AD577" s="43">
        <v>0</v>
      </c>
      <c r="AE577" s="43">
        <v>0</v>
      </c>
      <c r="AF577" s="43">
        <v>752474.52</v>
      </c>
      <c r="AG577" s="43">
        <v>0</v>
      </c>
      <c r="AH577" s="43">
        <v>0</v>
      </c>
      <c r="AI577" s="43">
        <v>0</v>
      </c>
      <c r="AJ577" s="43">
        <v>0</v>
      </c>
      <c r="AK577" s="43">
        <v>0</v>
      </c>
      <c r="AL577" s="43">
        <v>12751982.66</v>
      </c>
      <c r="AM577" s="43">
        <v>5402146.9100000001</v>
      </c>
      <c r="AN577" s="43">
        <v>2892729.5832000002</v>
      </c>
      <c r="AO577" s="43">
        <v>278835.55450000003</v>
      </c>
      <c r="AP577" s="43">
        <v>528836.59268322005</v>
      </c>
      <c r="AQ577" s="5">
        <f t="shared" si="222"/>
        <v>4</v>
      </c>
      <c r="AS577" s="36">
        <f t="shared" si="224"/>
        <v>151</v>
      </c>
      <c r="AT577" s="36">
        <f t="shared" si="225"/>
        <v>71</v>
      </c>
      <c r="AU577" s="37" t="s">
        <v>125</v>
      </c>
      <c r="AV577" s="36" t="s">
        <v>695</v>
      </c>
      <c r="AW577" s="36"/>
      <c r="AX577" s="45">
        <f t="shared" si="204"/>
        <v>0</v>
      </c>
      <c r="AY577" s="46">
        <v>27883555.440000001</v>
      </c>
      <c r="AZ577" s="46">
        <v>5276549.63</v>
      </c>
      <c r="BA577" s="46"/>
      <c r="BB577" s="46"/>
      <c r="BC577" s="46"/>
      <c r="BD577" s="46">
        <v>752474.52</v>
      </c>
      <c r="BE577" s="45"/>
      <c r="BF577" s="45">
        <v>0</v>
      </c>
      <c r="BG577" s="46"/>
      <c r="BH577" s="46"/>
      <c r="BI577" s="46"/>
      <c r="BJ577" s="46">
        <v>12751982.66</v>
      </c>
      <c r="BK577" s="46">
        <v>5402146.9100000001</v>
      </c>
      <c r="BL577" s="46">
        <v>2892729.58</v>
      </c>
      <c r="BM577" s="46">
        <v>278835.55</v>
      </c>
      <c r="BN577" s="46">
        <v>528836.59</v>
      </c>
      <c r="BP577" s="48">
        <f>+AY577-'Приложение 2'!E579</f>
        <v>0</v>
      </c>
    </row>
    <row r="578" spans="1:73" ht="12.75" customHeight="1" x14ac:dyDescent="0.2">
      <c r="A578" s="36">
        <f t="shared" si="219"/>
        <v>564</v>
      </c>
      <c r="B578" s="36">
        <f t="shared" si="220"/>
        <v>74</v>
      </c>
      <c r="C578" s="37" t="s">
        <v>125</v>
      </c>
      <c r="D578" s="36" t="s">
        <v>697</v>
      </c>
      <c r="E578" s="38" t="s">
        <v>235</v>
      </c>
      <c r="F578" s="39" t="s">
        <v>61</v>
      </c>
      <c r="G578" s="39">
        <v>5</v>
      </c>
      <c r="H578" s="39">
        <v>7</v>
      </c>
      <c r="I578" s="38">
        <v>6384.4</v>
      </c>
      <c r="J578" s="38">
        <v>5253.8</v>
      </c>
      <c r="K578" s="38">
        <v>1130.5999999999999</v>
      </c>
      <c r="L578" s="40">
        <v>210</v>
      </c>
      <c r="M578" s="41" t="e">
        <f t="shared" si="217"/>
        <v>#REF!</v>
      </c>
      <c r="N578" s="41"/>
      <c r="O578" s="41">
        <v>3517029.76</v>
      </c>
      <c r="P578" s="41">
        <v>0</v>
      </c>
      <c r="Q578" s="41">
        <f t="shared" si="218"/>
        <v>885342.15</v>
      </c>
      <c r="R578" s="41" t="e">
        <f t="shared" si="223"/>
        <v>#REF!</v>
      </c>
      <c r="S578" s="41" t="e">
        <f>IF(Y578&gt;0, AY578-O578-P578-Q578-R578, 0)</f>
        <v>#REF!</v>
      </c>
      <c r="T578" s="38">
        <v>10173.92</v>
      </c>
      <c r="U578" s="38">
        <v>11816.11</v>
      </c>
      <c r="V578" s="39">
        <v>2027</v>
      </c>
      <c r="W578" s="50">
        <v>0</v>
      </c>
      <c r="X578" s="43">
        <f t="shared" si="226"/>
        <v>885342.15</v>
      </c>
      <c r="Y578" s="50" t="e">
        <f>+(J578*11.55+K578*23.1)*12*30+[4]Лист1!$BC$174</f>
        <v>#REF!</v>
      </c>
      <c r="Z578" s="33"/>
      <c r="AA578" s="44">
        <f t="shared" si="221"/>
        <v>75438772.688671738</v>
      </c>
      <c r="AB578" s="43">
        <v>0</v>
      </c>
      <c r="AC578" s="43">
        <v>0</v>
      </c>
      <c r="AD578" s="43">
        <v>0</v>
      </c>
      <c r="AE578" s="43">
        <v>0</v>
      </c>
      <c r="AF578" s="43">
        <v>2585155.75</v>
      </c>
      <c r="AG578" s="43">
        <v>0</v>
      </c>
      <c r="AH578" s="43">
        <v>0</v>
      </c>
      <c r="AI578" s="43">
        <v>0</v>
      </c>
      <c r="AJ578" s="43">
        <v>0</v>
      </c>
      <c r="AK578" s="43">
        <v>0</v>
      </c>
      <c r="AL578" s="43">
        <v>43809936.850000001</v>
      </c>
      <c r="AM578" s="43">
        <v>18559287.719999999</v>
      </c>
      <c r="AN578" s="43">
        <v>8309583.8990000002</v>
      </c>
      <c r="AO578" s="43">
        <v>754387.72690000001</v>
      </c>
      <c r="AP578" s="43">
        <v>1420420.7427717401</v>
      </c>
      <c r="AQ578" s="5">
        <f t="shared" si="222"/>
        <v>3</v>
      </c>
      <c r="AS578" s="36">
        <f t="shared" si="224"/>
        <v>152</v>
      </c>
      <c r="AT578" s="36">
        <f t="shared" si="225"/>
        <v>72</v>
      </c>
      <c r="AU578" s="37" t="s">
        <v>125</v>
      </c>
      <c r="AV578" s="36" t="s">
        <v>697</v>
      </c>
      <c r="AW578" s="36"/>
      <c r="AX578" s="45" t="e">
        <f t="shared" si="204"/>
        <v>#REF!</v>
      </c>
      <c r="AY578" s="46">
        <v>75438772.689999998</v>
      </c>
      <c r="AZ578" s="46"/>
      <c r="BA578" s="46"/>
      <c r="BB578" s="46"/>
      <c r="BC578" s="46"/>
      <c r="BD578" s="46">
        <v>2585155.75</v>
      </c>
      <c r="BE578" s="45"/>
      <c r="BF578" s="45">
        <v>0</v>
      </c>
      <c r="BG578" s="46"/>
      <c r="BH578" s="46"/>
      <c r="BI578" s="46"/>
      <c r="BJ578" s="46">
        <v>43809936.850000001</v>
      </c>
      <c r="BK578" s="46">
        <v>18559287.719999999</v>
      </c>
      <c r="BL578" s="46">
        <v>8309583.9000000004</v>
      </c>
      <c r="BM578" s="46">
        <v>754387.73</v>
      </c>
      <c r="BN578" s="46">
        <v>1420420.74</v>
      </c>
      <c r="BP578" s="48">
        <f>+AY578-'Приложение 2'!E580</f>
        <v>0</v>
      </c>
    </row>
    <row r="579" spans="1:73" ht="12.75" customHeight="1" x14ac:dyDescent="0.2">
      <c r="A579" s="36">
        <f t="shared" si="219"/>
        <v>565</v>
      </c>
      <c r="B579" s="36">
        <f t="shared" si="220"/>
        <v>75</v>
      </c>
      <c r="C579" s="37" t="s">
        <v>125</v>
      </c>
      <c r="D579" s="36" t="s">
        <v>698</v>
      </c>
      <c r="E579" s="38" t="s">
        <v>699</v>
      </c>
      <c r="F579" s="39" t="s">
        <v>61</v>
      </c>
      <c r="G579" s="39">
        <v>3</v>
      </c>
      <c r="H579" s="39">
        <v>3</v>
      </c>
      <c r="I579" s="38">
        <v>1802.3</v>
      </c>
      <c r="J579" s="38">
        <v>1033</v>
      </c>
      <c r="K579" s="38">
        <v>769.3</v>
      </c>
      <c r="L579" s="40">
        <v>35</v>
      </c>
      <c r="M579" s="41" t="e">
        <f t="shared" si="217"/>
        <v>#REF!</v>
      </c>
      <c r="N579" s="41"/>
      <c r="O579" s="41">
        <v>2436547.65</v>
      </c>
      <c r="P579" s="41">
        <v>0</v>
      </c>
      <c r="Q579" s="41">
        <f t="shared" si="218"/>
        <v>302960.196</v>
      </c>
      <c r="R579" s="41" t="e">
        <f t="shared" si="223"/>
        <v>#REF!</v>
      </c>
      <c r="S579" s="41" t="e">
        <f>IF(Y579&gt;0, AY579-O579-P579-Q579-R579, 0)</f>
        <v>#REF!</v>
      </c>
      <c r="T579" s="38">
        <v>25016.14</v>
      </c>
      <c r="U579" s="38">
        <v>28825.67</v>
      </c>
      <c r="V579" s="39">
        <v>2027</v>
      </c>
      <c r="W579" s="50">
        <v>0</v>
      </c>
      <c r="X579" s="43">
        <f t="shared" si="226"/>
        <v>302960.196</v>
      </c>
      <c r="Y579" s="50" t="e">
        <f>+(J579*11.55+K579*23.1)*12*30+[4]Лист1!$BC$175</f>
        <v>#REF!</v>
      </c>
      <c r="Z579" s="33"/>
      <c r="AA579" s="44">
        <f t="shared" si="221"/>
        <v>51952505.043320931</v>
      </c>
      <c r="AB579" s="43">
        <v>6570319.9199999999</v>
      </c>
      <c r="AC579" s="43">
        <v>3997952.27</v>
      </c>
      <c r="AD579" s="43">
        <v>1883852.84</v>
      </c>
      <c r="AE579" s="43">
        <v>1605450.76</v>
      </c>
      <c r="AF579" s="43">
        <v>862676.53</v>
      </c>
      <c r="AG579" s="43">
        <v>0</v>
      </c>
      <c r="AH579" s="43">
        <v>0</v>
      </c>
      <c r="AI579" s="43">
        <v>0</v>
      </c>
      <c r="AJ579" s="43">
        <v>0</v>
      </c>
      <c r="AK579" s="43">
        <v>0</v>
      </c>
      <c r="AL579" s="43">
        <v>15541236.52</v>
      </c>
      <c r="AM579" s="43">
        <v>14625100.609999999</v>
      </c>
      <c r="AN579" s="43">
        <v>5360438.1475</v>
      </c>
      <c r="AO579" s="43">
        <v>519525.05040000001</v>
      </c>
      <c r="AP579" s="43">
        <v>985952.39542094001</v>
      </c>
      <c r="AQ579" s="5">
        <f t="shared" si="222"/>
        <v>7</v>
      </c>
      <c r="AS579" s="36">
        <f t="shared" si="224"/>
        <v>153</v>
      </c>
      <c r="AT579" s="36">
        <f t="shared" si="225"/>
        <v>73</v>
      </c>
      <c r="AU579" s="37" t="s">
        <v>125</v>
      </c>
      <c r="AV579" s="36" t="s">
        <v>698</v>
      </c>
      <c r="AW579" s="36"/>
      <c r="AX579" s="45" t="e">
        <f t="shared" si="204"/>
        <v>#REF!</v>
      </c>
      <c r="AY579" s="46">
        <v>51952505.049999997</v>
      </c>
      <c r="AZ579" s="46">
        <v>6570319.9199999999</v>
      </c>
      <c r="BA579" s="46">
        <v>3997952.27</v>
      </c>
      <c r="BB579" s="46">
        <v>1883852.84</v>
      </c>
      <c r="BC579" s="46">
        <v>1605450.76</v>
      </c>
      <c r="BD579" s="46">
        <v>862676.53</v>
      </c>
      <c r="BE579" s="45"/>
      <c r="BF579" s="45">
        <v>0</v>
      </c>
      <c r="BG579" s="46"/>
      <c r="BH579" s="46"/>
      <c r="BI579" s="46"/>
      <c r="BJ579" s="46">
        <v>15541236.52</v>
      </c>
      <c r="BK579" s="46">
        <v>14625100.609999999</v>
      </c>
      <c r="BL579" s="46">
        <v>5360438.1500000004</v>
      </c>
      <c r="BM579" s="46">
        <v>519525.05</v>
      </c>
      <c r="BN579" s="46">
        <v>985952.4</v>
      </c>
      <c r="BP579" s="48">
        <f>+AY579-'Приложение 2'!E581</f>
        <v>0</v>
      </c>
    </row>
    <row r="580" spans="1:73" ht="12.75" customHeight="1" x14ac:dyDescent="0.2">
      <c r="A580" s="36">
        <f t="shared" si="219"/>
        <v>566</v>
      </c>
      <c r="B580" s="36">
        <f t="shared" si="220"/>
        <v>76</v>
      </c>
      <c r="C580" s="37" t="s">
        <v>125</v>
      </c>
      <c r="D580" s="36" t="s">
        <v>700</v>
      </c>
      <c r="E580" s="38" t="s">
        <v>329</v>
      </c>
      <c r="F580" s="39" t="s">
        <v>61</v>
      </c>
      <c r="G580" s="39">
        <v>4</v>
      </c>
      <c r="H580" s="39">
        <v>4</v>
      </c>
      <c r="I580" s="38">
        <v>4071.4</v>
      </c>
      <c r="J580" s="38">
        <v>3188.1</v>
      </c>
      <c r="K580" s="38">
        <v>883.3</v>
      </c>
      <c r="L580" s="40">
        <v>80</v>
      </c>
      <c r="M580" s="41">
        <f t="shared" si="217"/>
        <v>98162553.269999996</v>
      </c>
      <c r="N580" s="41"/>
      <c r="O580" s="41">
        <v>3543290.28</v>
      </c>
      <c r="P580" s="41">
        <v>0</v>
      </c>
      <c r="Q580" s="41">
        <f t="shared" si="218"/>
        <v>2860387.5269999998</v>
      </c>
      <c r="R580" s="41">
        <v>2060164.26</v>
      </c>
      <c r="S580" s="41">
        <v>89698711.202999994</v>
      </c>
      <c r="T580" s="38">
        <v>21086.73</v>
      </c>
      <c r="U580" s="38">
        <v>24110.27</v>
      </c>
      <c r="V580" s="39">
        <v>2027</v>
      </c>
      <c r="W580" s="43">
        <v>2276674.3199999998</v>
      </c>
      <c r="X580" s="43">
        <f t="shared" si="226"/>
        <v>583713.20700000005</v>
      </c>
      <c r="Y580" s="43">
        <f>+(J580*11.55+K580*23.1)*12*30</f>
        <v>20601642.600000001</v>
      </c>
      <c r="Z580" s="33"/>
      <c r="AA580" s="44">
        <f t="shared" si="221"/>
        <v>98162553.272890329</v>
      </c>
      <c r="AB580" s="43">
        <v>11560287.24</v>
      </c>
      <c r="AC580" s="43">
        <v>4674942.8099999996</v>
      </c>
      <c r="AD580" s="43">
        <v>4941744</v>
      </c>
      <c r="AE580" s="43">
        <v>3768093.41</v>
      </c>
      <c r="AF580" s="43">
        <v>0</v>
      </c>
      <c r="AG580" s="43">
        <v>0</v>
      </c>
      <c r="AH580" s="43">
        <v>0</v>
      </c>
      <c r="AI580" s="43">
        <v>0</v>
      </c>
      <c r="AJ580" s="43">
        <v>21133929.559999999</v>
      </c>
      <c r="AK580" s="43">
        <v>0</v>
      </c>
      <c r="AL580" s="43">
        <v>27938064.170000002</v>
      </c>
      <c r="AM580" s="43">
        <v>11835455.800000001</v>
      </c>
      <c r="AN580" s="43">
        <v>9450990.0841000006</v>
      </c>
      <c r="AO580" s="43">
        <v>981625.53280000004</v>
      </c>
      <c r="AP580" s="43">
        <v>1877420.6659903401</v>
      </c>
      <c r="AQ580" s="5">
        <f t="shared" si="222"/>
        <v>7</v>
      </c>
      <c r="AS580" s="36">
        <f t="shared" si="224"/>
        <v>154</v>
      </c>
      <c r="AT580" s="36">
        <f t="shared" si="225"/>
        <v>74</v>
      </c>
      <c r="AU580" s="37" t="s">
        <v>125</v>
      </c>
      <c r="AV580" s="36" t="s">
        <v>700</v>
      </c>
      <c r="AW580" s="36"/>
      <c r="AX580" s="45">
        <f t="shared" si="204"/>
        <v>0</v>
      </c>
      <c r="AY580" s="46">
        <v>98162553.269999996</v>
      </c>
      <c r="AZ580" s="46">
        <v>11560287.24</v>
      </c>
      <c r="BA580" s="46">
        <v>4674942.8099999996</v>
      </c>
      <c r="BB580" s="46">
        <v>4941744</v>
      </c>
      <c r="BC580" s="46">
        <v>3768093.41</v>
      </c>
      <c r="BD580" s="46"/>
      <c r="BE580" s="45"/>
      <c r="BF580" s="45">
        <v>0</v>
      </c>
      <c r="BG580" s="46"/>
      <c r="BH580" s="46">
        <v>21133929.559999999</v>
      </c>
      <c r="BI580" s="46"/>
      <c r="BJ580" s="46">
        <v>27938064.170000002</v>
      </c>
      <c r="BK580" s="46">
        <v>11835455.800000001</v>
      </c>
      <c r="BL580" s="46">
        <v>9450990.0800000001</v>
      </c>
      <c r="BM580" s="46">
        <v>981625.53</v>
      </c>
      <c r="BN580" s="46">
        <v>1877420.67</v>
      </c>
      <c r="BP580" s="48">
        <f>+AY580-'Приложение 2'!E582</f>
        <v>0</v>
      </c>
      <c r="BR580" s="74"/>
      <c r="BT580" s="75"/>
      <c r="BU580" s="75"/>
    </row>
    <row r="581" spans="1:73" ht="12.75" customHeight="1" x14ac:dyDescent="0.2">
      <c r="A581" s="36">
        <f t="shared" si="219"/>
        <v>567</v>
      </c>
      <c r="B581" s="36">
        <f t="shared" si="220"/>
        <v>77</v>
      </c>
      <c r="C581" s="37" t="s">
        <v>125</v>
      </c>
      <c r="D581" s="36" t="s">
        <v>701</v>
      </c>
      <c r="E581" s="38" t="s">
        <v>213</v>
      </c>
      <c r="F581" s="39" t="s">
        <v>61</v>
      </c>
      <c r="G581" s="39">
        <v>3</v>
      </c>
      <c r="H581" s="39">
        <v>2</v>
      </c>
      <c r="I581" s="38">
        <v>1349.3</v>
      </c>
      <c r="J581" s="38">
        <v>898.8</v>
      </c>
      <c r="K581" s="38">
        <v>450.5</v>
      </c>
      <c r="L581" s="40">
        <v>25</v>
      </c>
      <c r="M581" s="41" t="e">
        <f t="shared" si="217"/>
        <v>#REF!</v>
      </c>
      <c r="N581" s="41"/>
      <c r="O581" s="41">
        <v>2587000.75</v>
      </c>
      <c r="P581" s="41">
        <v>0</v>
      </c>
      <c r="Q581" s="41">
        <f t="shared" si="218"/>
        <v>212034.43800000002</v>
      </c>
      <c r="R581" s="41" t="e">
        <f>IF(Y581&gt;0, Y581, 0)</f>
        <v>#REF!</v>
      </c>
      <c r="S581" s="41" t="e">
        <f>IF(Y581&gt;0, AY581-O581-P581-Q581-R581, 0)</f>
        <v>#REF!</v>
      </c>
      <c r="T581" s="38">
        <v>35562.03</v>
      </c>
      <c r="U581" s="38">
        <v>40799.57</v>
      </c>
      <c r="V581" s="39">
        <v>2027</v>
      </c>
      <c r="W581" s="50">
        <v>0</v>
      </c>
      <c r="X581" s="43">
        <f t="shared" si="226"/>
        <v>212034.43800000002</v>
      </c>
      <c r="Y581" s="50" t="e">
        <f>(J581*11.55+K581*23.1)*12*30+[4]Лист1!$BC$177</f>
        <v>#REF!</v>
      </c>
      <c r="Z581" s="33"/>
      <c r="AA581" s="44">
        <f t="shared" si="221"/>
        <v>55050859.803867646</v>
      </c>
      <c r="AB581" s="43">
        <v>4918899.5599999996</v>
      </c>
      <c r="AC581" s="43">
        <v>2993084.95</v>
      </c>
      <c r="AD581" s="43">
        <v>1410354.9</v>
      </c>
      <c r="AE581" s="43">
        <v>1201927.93</v>
      </c>
      <c r="AF581" s="43">
        <v>645846.66</v>
      </c>
      <c r="AG581" s="43">
        <v>0</v>
      </c>
      <c r="AH581" s="43">
        <v>0</v>
      </c>
      <c r="AI581" s="43">
        <v>0</v>
      </c>
      <c r="AJ581" s="43">
        <v>14229573</v>
      </c>
      <c r="AK581" s="43">
        <v>0</v>
      </c>
      <c r="AL581" s="43">
        <v>11635016.609999999</v>
      </c>
      <c r="AM581" s="43">
        <v>10949147.34</v>
      </c>
      <c r="AN581" s="43">
        <v>5467190.6194000002</v>
      </c>
      <c r="AO581" s="43">
        <v>550508.598</v>
      </c>
      <c r="AP581" s="43">
        <v>1049309.6364676401</v>
      </c>
      <c r="AQ581" s="5">
        <f t="shared" si="222"/>
        <v>8</v>
      </c>
      <c r="AS581" s="36">
        <f t="shared" si="224"/>
        <v>155</v>
      </c>
      <c r="AT581" s="36">
        <f t="shared" si="225"/>
        <v>75</v>
      </c>
      <c r="AU581" s="37" t="s">
        <v>125</v>
      </c>
      <c r="AV581" s="36" t="s">
        <v>701</v>
      </c>
      <c r="AW581" s="36"/>
      <c r="AX581" s="45" t="e">
        <f t="shared" si="204"/>
        <v>#REF!</v>
      </c>
      <c r="AY581" s="46">
        <v>55050859.810000002</v>
      </c>
      <c r="AZ581" s="46">
        <v>4918899.5599999996</v>
      </c>
      <c r="BA581" s="46">
        <v>2993084.95</v>
      </c>
      <c r="BB581" s="46">
        <v>1410354.9</v>
      </c>
      <c r="BC581" s="46">
        <v>1201927.93</v>
      </c>
      <c r="BD581" s="46">
        <v>645846.66</v>
      </c>
      <c r="BE581" s="45"/>
      <c r="BF581" s="45">
        <v>0</v>
      </c>
      <c r="BG581" s="46"/>
      <c r="BH581" s="46">
        <v>14229573</v>
      </c>
      <c r="BI581" s="46"/>
      <c r="BJ581" s="46">
        <v>11635016.609999999</v>
      </c>
      <c r="BK581" s="46">
        <v>10949147.34</v>
      </c>
      <c r="BL581" s="46">
        <v>5467190.6200000001</v>
      </c>
      <c r="BM581" s="46">
        <v>550508.6</v>
      </c>
      <c r="BN581" s="46">
        <v>1049309.6399999999</v>
      </c>
      <c r="BP581" s="48">
        <f>+AY581-'Приложение 2'!E583</f>
        <v>0</v>
      </c>
    </row>
    <row r="582" spans="1:73" ht="12.75" customHeight="1" x14ac:dyDescent="0.2">
      <c r="A582" s="36">
        <f t="shared" si="219"/>
        <v>568</v>
      </c>
      <c r="B582" s="36">
        <f t="shared" si="220"/>
        <v>78</v>
      </c>
      <c r="C582" s="37" t="s">
        <v>125</v>
      </c>
      <c r="D582" s="36" t="s">
        <v>702</v>
      </c>
      <c r="E582" s="38" t="s">
        <v>216</v>
      </c>
      <c r="F582" s="39" t="s">
        <v>61</v>
      </c>
      <c r="G582" s="39">
        <v>4</v>
      </c>
      <c r="H582" s="39">
        <v>3</v>
      </c>
      <c r="I582" s="38">
        <v>1951.7</v>
      </c>
      <c r="J582" s="38">
        <v>1451.8</v>
      </c>
      <c r="K582" s="38">
        <v>499.9</v>
      </c>
      <c r="L582" s="40">
        <v>64</v>
      </c>
      <c r="M582" s="41">
        <f t="shared" si="217"/>
        <v>48226389.920000002</v>
      </c>
      <c r="N582" s="41"/>
      <c r="O582" s="41">
        <v>1765491.37</v>
      </c>
      <c r="P582" s="41">
        <v>0</v>
      </c>
      <c r="Q582" s="41">
        <f t="shared" si="218"/>
        <v>898943.92599999998</v>
      </c>
      <c r="R582" s="41">
        <v>3058125.84</v>
      </c>
      <c r="S582" s="41">
        <v>42503828.784000002</v>
      </c>
      <c r="T582" s="38">
        <v>21491.65</v>
      </c>
      <c r="U582" s="38">
        <v>24709.94</v>
      </c>
      <c r="V582" s="39">
        <v>2027</v>
      </c>
      <c r="W582" s="43">
        <v>610120.93000000005</v>
      </c>
      <c r="X582" s="43">
        <f t="shared" si="226"/>
        <v>288822.99599999998</v>
      </c>
      <c r="Y582" s="43">
        <f>+(J582*11.55+K582*23.1)*12*30</f>
        <v>10193752.800000001</v>
      </c>
      <c r="Z582" s="33"/>
      <c r="AA582" s="44">
        <f t="shared" si="221"/>
        <v>48226389.917509221</v>
      </c>
      <c r="AB582" s="43">
        <v>5541634.9699999997</v>
      </c>
      <c r="AC582" s="43">
        <v>2241019.2799999998</v>
      </c>
      <c r="AD582" s="43">
        <v>2368915.31</v>
      </c>
      <c r="AE582" s="43">
        <v>1806304.44</v>
      </c>
      <c r="AF582" s="43">
        <v>790277.63</v>
      </c>
      <c r="AG582" s="43">
        <v>0</v>
      </c>
      <c r="AH582" s="43">
        <v>0</v>
      </c>
      <c r="AI582" s="43">
        <v>0</v>
      </c>
      <c r="AJ582" s="43">
        <v>10130935.390000001</v>
      </c>
      <c r="AK582" s="43">
        <v>0</v>
      </c>
      <c r="AL582" s="43">
        <v>13392621.67</v>
      </c>
      <c r="AM582" s="43">
        <v>5673542.04</v>
      </c>
      <c r="AN582" s="43">
        <v>4881617.6085999999</v>
      </c>
      <c r="AO582" s="43">
        <v>482263.89909999998</v>
      </c>
      <c r="AP582" s="43">
        <v>917257.67980922002</v>
      </c>
      <c r="AQ582" s="5">
        <f t="shared" si="222"/>
        <v>8</v>
      </c>
      <c r="AS582" s="36">
        <f t="shared" si="224"/>
        <v>156</v>
      </c>
      <c r="AT582" s="36">
        <f t="shared" si="225"/>
        <v>76</v>
      </c>
      <c r="AU582" s="37" t="s">
        <v>125</v>
      </c>
      <c r="AV582" s="36" t="s">
        <v>702</v>
      </c>
      <c r="AW582" s="36"/>
      <c r="AX582" s="45">
        <f t="shared" si="204"/>
        <v>0</v>
      </c>
      <c r="AY582" s="46">
        <v>48226389.920000002</v>
      </c>
      <c r="AZ582" s="46">
        <v>5541634.9699999997</v>
      </c>
      <c r="BA582" s="46">
        <v>2241019.2799999998</v>
      </c>
      <c r="BB582" s="46">
        <v>2368915.31</v>
      </c>
      <c r="BC582" s="46">
        <v>1806304.44</v>
      </c>
      <c r="BD582" s="46">
        <v>790277.63</v>
      </c>
      <c r="BE582" s="45"/>
      <c r="BF582" s="45">
        <v>0</v>
      </c>
      <c r="BG582" s="46"/>
      <c r="BH582" s="46">
        <v>10130935.390000001</v>
      </c>
      <c r="BI582" s="46"/>
      <c r="BJ582" s="46">
        <v>13392621.67</v>
      </c>
      <c r="BK582" s="46">
        <v>5673542.04</v>
      </c>
      <c r="BL582" s="46">
        <v>4881617.6100000003</v>
      </c>
      <c r="BM582" s="46">
        <v>482263.9</v>
      </c>
      <c r="BN582" s="46">
        <v>917257.68</v>
      </c>
      <c r="BP582" s="48">
        <f>+AY582-'Приложение 2'!E584</f>
        <v>0</v>
      </c>
      <c r="BR582" s="74"/>
      <c r="BT582" s="75"/>
      <c r="BU582" s="75"/>
    </row>
    <row r="583" spans="1:73" ht="12.75" customHeight="1" x14ac:dyDescent="0.2">
      <c r="A583" s="36">
        <f t="shared" si="219"/>
        <v>569</v>
      </c>
      <c r="B583" s="36">
        <f t="shared" si="220"/>
        <v>79</v>
      </c>
      <c r="C583" s="37" t="s">
        <v>125</v>
      </c>
      <c r="D583" s="36" t="s">
        <v>703</v>
      </c>
      <c r="E583" s="38" t="s">
        <v>213</v>
      </c>
      <c r="F583" s="39" t="s">
        <v>61</v>
      </c>
      <c r="G583" s="39">
        <v>4</v>
      </c>
      <c r="H583" s="39">
        <v>3</v>
      </c>
      <c r="I583" s="38">
        <v>2378.1999999999998</v>
      </c>
      <c r="J583" s="38">
        <v>1790.7</v>
      </c>
      <c r="K583" s="38">
        <v>587.5</v>
      </c>
      <c r="L583" s="40">
        <v>74</v>
      </c>
      <c r="M583" s="41" t="e">
        <f t="shared" si="217"/>
        <v>#REF!</v>
      </c>
      <c r="N583" s="41"/>
      <c r="O583" s="41">
        <v>2250120.62</v>
      </c>
      <c r="P583" s="41">
        <v>0</v>
      </c>
      <c r="Q583" s="41">
        <f t="shared" si="218"/>
        <v>349389.11700000003</v>
      </c>
      <c r="R583" s="41" t="e">
        <f>IF(Y583&gt;0, Y583, 0)</f>
        <v>#REF!</v>
      </c>
      <c r="S583" s="41" t="e">
        <f>IF(Y583&gt;0, AY583-O583-P583-Q583-R583, 0)</f>
        <v>#REF!</v>
      </c>
      <c r="T583" s="38">
        <v>17504.02</v>
      </c>
      <c r="U583" s="38">
        <v>20203.13</v>
      </c>
      <c r="V583" s="39">
        <v>2027</v>
      </c>
      <c r="W583" s="50">
        <v>0</v>
      </c>
      <c r="X583" s="43">
        <f t="shared" si="226"/>
        <v>349389.11700000003</v>
      </c>
      <c r="Y583" s="50" t="e">
        <f>+(J583*11.55+K583*23.1)*12*30+[4]Лист1!$BC$179</f>
        <v>#REF!</v>
      </c>
      <c r="Z583" s="33"/>
      <c r="AA583" s="43">
        <f t="shared" si="221"/>
        <v>48047083.762600765</v>
      </c>
      <c r="AB583" s="43">
        <v>0</v>
      </c>
      <c r="AC583" s="43">
        <v>0</v>
      </c>
      <c r="AD583" s="43">
        <v>2886588.3</v>
      </c>
      <c r="AE583" s="43">
        <v>2201031.52</v>
      </c>
      <c r="AF583" s="43">
        <v>962974.97</v>
      </c>
      <c r="AG583" s="43">
        <v>0</v>
      </c>
      <c r="AH583" s="43">
        <v>0</v>
      </c>
      <c r="AI583" s="43">
        <v>0</v>
      </c>
      <c r="AJ583" s="43">
        <v>12344822.74</v>
      </c>
      <c r="AK583" s="43">
        <v>0</v>
      </c>
      <c r="AL583" s="43">
        <v>16319276.960000001</v>
      </c>
      <c r="AM583" s="43">
        <v>6913366.6500000004</v>
      </c>
      <c r="AN583" s="43">
        <v>5028230.3990000002</v>
      </c>
      <c r="AO583" s="43">
        <v>480470.83760000003</v>
      </c>
      <c r="AP583" s="43">
        <v>910321.38600076002</v>
      </c>
      <c r="AQ583" s="5">
        <f t="shared" si="222"/>
        <v>6</v>
      </c>
      <c r="AS583" s="36">
        <f t="shared" si="224"/>
        <v>157</v>
      </c>
      <c r="AT583" s="36">
        <f t="shared" si="225"/>
        <v>77</v>
      </c>
      <c r="AU583" s="37" t="s">
        <v>125</v>
      </c>
      <c r="AV583" s="36" t="s">
        <v>703</v>
      </c>
      <c r="AW583" s="36"/>
      <c r="AX583" s="45" t="e">
        <f t="shared" si="204"/>
        <v>#REF!</v>
      </c>
      <c r="AY583" s="46">
        <v>48047083.770000003</v>
      </c>
      <c r="AZ583" s="46"/>
      <c r="BA583" s="46"/>
      <c r="BB583" s="46">
        <v>2886588.3</v>
      </c>
      <c r="BC583" s="46">
        <v>2201031.52</v>
      </c>
      <c r="BD583" s="46">
        <v>962974.97</v>
      </c>
      <c r="BE583" s="45"/>
      <c r="BF583" s="45">
        <v>0</v>
      </c>
      <c r="BG583" s="46"/>
      <c r="BH583" s="46">
        <v>12344822.74</v>
      </c>
      <c r="BI583" s="46"/>
      <c r="BJ583" s="46">
        <v>16319276.960000001</v>
      </c>
      <c r="BK583" s="46">
        <v>6913366.6500000004</v>
      </c>
      <c r="BL583" s="46">
        <v>5028230.4000000004</v>
      </c>
      <c r="BM583" s="46">
        <v>480470.84</v>
      </c>
      <c r="BN583" s="46">
        <v>910321.39</v>
      </c>
      <c r="BP583" s="48">
        <f>+AY583-'Приложение 2'!E585</f>
        <v>0</v>
      </c>
    </row>
    <row r="584" spans="1:73" ht="12.75" customHeight="1" x14ac:dyDescent="0.2">
      <c r="A584" s="36">
        <f t="shared" si="219"/>
        <v>570</v>
      </c>
      <c r="B584" s="36">
        <f t="shared" si="220"/>
        <v>80</v>
      </c>
      <c r="C584" s="37" t="s">
        <v>125</v>
      </c>
      <c r="D584" s="36" t="s">
        <v>704</v>
      </c>
      <c r="E584" s="38" t="s">
        <v>216</v>
      </c>
      <c r="F584" s="39" t="s">
        <v>61</v>
      </c>
      <c r="G584" s="39">
        <v>5</v>
      </c>
      <c r="H584" s="39">
        <v>4</v>
      </c>
      <c r="I584" s="38">
        <v>3228.9</v>
      </c>
      <c r="J584" s="38">
        <v>2518.9</v>
      </c>
      <c r="K584" s="38">
        <v>710</v>
      </c>
      <c r="L584" s="40">
        <v>136</v>
      </c>
      <c r="M584" s="41">
        <f t="shared" si="217"/>
        <v>36216763.120000005</v>
      </c>
      <c r="N584" s="41"/>
      <c r="O584" s="41">
        <v>1686621.04</v>
      </c>
      <c r="P584" s="41">
        <v>0</v>
      </c>
      <c r="Q584" s="41">
        <f t="shared" si="218"/>
        <v>464041.80900000001</v>
      </c>
      <c r="R584" s="41">
        <v>3146012.307</v>
      </c>
      <c r="S584" s="41">
        <v>30920087.964000002</v>
      </c>
      <c r="T584" s="38">
        <v>9769</v>
      </c>
      <c r="U584" s="38">
        <v>11216.44</v>
      </c>
      <c r="V584" s="39">
        <v>2027</v>
      </c>
      <c r="W584" s="50">
        <v>0</v>
      </c>
      <c r="X584" s="43">
        <f t="shared" si="226"/>
        <v>464041.80900000001</v>
      </c>
      <c r="Y584" s="50" t="e">
        <f>+(J584*11.55+K584*23.1)*12*30+[4]Лист1!$BC$180</f>
        <v>#REF!</v>
      </c>
      <c r="Z584" s="33"/>
      <c r="AA584" s="44">
        <f t="shared" si="221"/>
        <v>36216763.123583518</v>
      </c>
      <c r="AB584" s="43">
        <v>0</v>
      </c>
      <c r="AC584" s="43">
        <v>0</v>
      </c>
      <c r="AD584" s="43">
        <v>0</v>
      </c>
      <c r="AE584" s="43">
        <v>0</v>
      </c>
      <c r="AF584" s="43">
        <v>0</v>
      </c>
      <c r="AG584" s="43">
        <v>0</v>
      </c>
      <c r="AH584" s="43">
        <v>0</v>
      </c>
      <c r="AI584" s="43">
        <v>0</v>
      </c>
      <c r="AJ584" s="43">
        <v>0</v>
      </c>
      <c r="AK584" s="43">
        <v>0</v>
      </c>
      <c r="AL584" s="43">
        <v>22156804.890000001</v>
      </c>
      <c r="AM584" s="43">
        <v>9386329.8200000003</v>
      </c>
      <c r="AN584" s="43">
        <v>3621676.3119999999</v>
      </c>
      <c r="AO584" s="43">
        <v>362167.6312</v>
      </c>
      <c r="AP584" s="43">
        <v>689784.47038352001</v>
      </c>
      <c r="AQ584" s="5">
        <f t="shared" si="222"/>
        <v>2</v>
      </c>
      <c r="AS584" s="36">
        <f t="shared" si="224"/>
        <v>158</v>
      </c>
      <c r="AT584" s="36">
        <f t="shared" si="225"/>
        <v>78</v>
      </c>
      <c r="AU584" s="37" t="s">
        <v>125</v>
      </c>
      <c r="AV584" s="36" t="s">
        <v>704</v>
      </c>
      <c r="AW584" s="36"/>
      <c r="AX584" s="45">
        <f t="shared" ref="AX584:AX647" si="227">AY584-M584</f>
        <v>0</v>
      </c>
      <c r="AY584" s="46">
        <v>36216763.119999997</v>
      </c>
      <c r="AZ584" s="46"/>
      <c r="BA584" s="46"/>
      <c r="BB584" s="46"/>
      <c r="BC584" s="46"/>
      <c r="BD584" s="46"/>
      <c r="BE584" s="45"/>
      <c r="BF584" s="45">
        <v>0</v>
      </c>
      <c r="BG584" s="46"/>
      <c r="BH584" s="46"/>
      <c r="BI584" s="46"/>
      <c r="BJ584" s="46">
        <v>22156804.890000001</v>
      </c>
      <c r="BK584" s="46">
        <v>9386329.8200000003</v>
      </c>
      <c r="BL584" s="46">
        <v>3621676.31</v>
      </c>
      <c r="BM584" s="46">
        <v>362167.63</v>
      </c>
      <c r="BN584" s="46">
        <v>689784.47</v>
      </c>
      <c r="BP584" s="48">
        <f>+AY584-'Приложение 2'!E586</f>
        <v>0</v>
      </c>
      <c r="BR584" s="74"/>
      <c r="BT584" s="75"/>
      <c r="BU584" s="75"/>
    </row>
    <row r="585" spans="1:73" ht="12.75" customHeight="1" x14ac:dyDescent="0.2">
      <c r="A585" s="36">
        <f t="shared" si="219"/>
        <v>571</v>
      </c>
      <c r="B585" s="36">
        <f t="shared" si="220"/>
        <v>81</v>
      </c>
      <c r="C585" s="37" t="s">
        <v>125</v>
      </c>
      <c r="D585" s="36" t="s">
        <v>705</v>
      </c>
      <c r="E585" s="38" t="s">
        <v>390</v>
      </c>
      <c r="F585" s="39" t="s">
        <v>61</v>
      </c>
      <c r="G585" s="39">
        <v>4</v>
      </c>
      <c r="H585" s="39">
        <v>2</v>
      </c>
      <c r="I585" s="38">
        <v>1947.7</v>
      </c>
      <c r="J585" s="38">
        <v>1410</v>
      </c>
      <c r="K585" s="38">
        <v>537.70000000000005</v>
      </c>
      <c r="L585" s="40">
        <v>38</v>
      </c>
      <c r="M585" s="41" t="e">
        <f t="shared" si="217"/>
        <v>#REF!</v>
      </c>
      <c r="N585" s="41"/>
      <c r="O585" s="41">
        <v>1558301.97</v>
      </c>
      <c r="P585" s="41">
        <v>0</v>
      </c>
      <c r="Q585" s="41">
        <f t="shared" si="218"/>
        <v>292804.97400000005</v>
      </c>
      <c r="R585" s="41" t="e">
        <f>IF(Y585&gt;0, Y585, 0)</f>
        <v>#REF!</v>
      </c>
      <c r="S585" s="41" t="e">
        <f>IF(Y585&gt;0, AY585-O585-P585-Q585-R585, 0)</f>
        <v>#REF!</v>
      </c>
      <c r="T585" s="38">
        <v>14959.83</v>
      </c>
      <c r="U585" s="38">
        <v>17110.150000000001</v>
      </c>
      <c r="V585" s="39">
        <v>2027</v>
      </c>
      <c r="W585" s="50">
        <v>0</v>
      </c>
      <c r="X585" s="43">
        <f t="shared" si="226"/>
        <v>292804.97400000005</v>
      </c>
      <c r="Y585" s="50" t="e">
        <f>+(J585*11.55+K585*23.1)*12*30+[4]Лист1!$BC$181</f>
        <v>#REF!</v>
      </c>
      <c r="Z585" s="33"/>
      <c r="AA585" s="44">
        <f t="shared" si="221"/>
        <v>33325439.166440941</v>
      </c>
      <c r="AB585" s="43">
        <v>0</v>
      </c>
      <c r="AC585" s="43">
        <v>0</v>
      </c>
      <c r="AD585" s="43">
        <v>0</v>
      </c>
      <c r="AE585" s="43">
        <v>0</v>
      </c>
      <c r="AF585" s="43">
        <v>0</v>
      </c>
      <c r="AG585" s="43">
        <v>0</v>
      </c>
      <c r="AH585" s="43">
        <v>0</v>
      </c>
      <c r="AI585" s="43">
        <v>0</v>
      </c>
      <c r="AJ585" s="43">
        <v>10110172.09</v>
      </c>
      <c r="AK585" s="43">
        <v>0</v>
      </c>
      <c r="AL585" s="43">
        <v>13365173.550000001</v>
      </c>
      <c r="AM585" s="43">
        <v>5661914.1500000004</v>
      </c>
      <c r="AN585" s="43">
        <v>3217752.1263000001</v>
      </c>
      <c r="AO585" s="43">
        <v>333254.39159999997</v>
      </c>
      <c r="AP585" s="43">
        <v>637172.85854093998</v>
      </c>
      <c r="AQ585" s="5">
        <f t="shared" si="222"/>
        <v>3</v>
      </c>
      <c r="AS585" s="36">
        <f t="shared" si="224"/>
        <v>159</v>
      </c>
      <c r="AT585" s="36">
        <f t="shared" si="225"/>
        <v>79</v>
      </c>
      <c r="AU585" s="37" t="s">
        <v>125</v>
      </c>
      <c r="AV585" s="36" t="s">
        <v>705</v>
      </c>
      <c r="AW585" s="36"/>
      <c r="AX585" s="45" t="e">
        <f t="shared" si="227"/>
        <v>#REF!</v>
      </c>
      <c r="AY585" s="46">
        <v>33325439.170000002</v>
      </c>
      <c r="AZ585" s="46"/>
      <c r="BA585" s="46"/>
      <c r="BB585" s="46"/>
      <c r="BC585" s="46"/>
      <c r="BD585" s="46"/>
      <c r="BE585" s="45"/>
      <c r="BF585" s="45">
        <v>0</v>
      </c>
      <c r="BG585" s="46"/>
      <c r="BH585" s="46">
        <v>10110172.09</v>
      </c>
      <c r="BI585" s="46"/>
      <c r="BJ585" s="46">
        <v>13365173.550000001</v>
      </c>
      <c r="BK585" s="46">
        <v>5661914.1500000004</v>
      </c>
      <c r="BL585" s="46">
        <v>3217752.13</v>
      </c>
      <c r="BM585" s="46">
        <v>333254.39</v>
      </c>
      <c r="BN585" s="46">
        <v>637172.86</v>
      </c>
      <c r="BP585" s="48">
        <f>+AY585-'Приложение 2'!E587</f>
        <v>0</v>
      </c>
    </row>
    <row r="586" spans="1:73" ht="12.75" customHeight="1" x14ac:dyDescent="0.2">
      <c r="A586" s="36">
        <f t="shared" si="219"/>
        <v>572</v>
      </c>
      <c r="B586" s="36">
        <f t="shared" si="220"/>
        <v>82</v>
      </c>
      <c r="C586" s="37" t="s">
        <v>125</v>
      </c>
      <c r="D586" s="36" t="s">
        <v>706</v>
      </c>
      <c r="E586" s="38" t="s">
        <v>326</v>
      </c>
      <c r="F586" s="39" t="s">
        <v>61</v>
      </c>
      <c r="G586" s="39">
        <v>4</v>
      </c>
      <c r="H586" s="39">
        <v>3</v>
      </c>
      <c r="I586" s="38">
        <v>2328.4</v>
      </c>
      <c r="J586" s="38">
        <v>1950.9</v>
      </c>
      <c r="K586" s="38">
        <v>377.5</v>
      </c>
      <c r="L586" s="40">
        <v>49</v>
      </c>
      <c r="M586" s="41" t="e">
        <f t="shared" si="217"/>
        <v>#REF!</v>
      </c>
      <c r="N586" s="41"/>
      <c r="O586" s="41">
        <v>1864364.15</v>
      </c>
      <c r="P586" s="41">
        <v>0</v>
      </c>
      <c r="Q586" s="41">
        <f t="shared" si="218"/>
        <v>318782.07900000003</v>
      </c>
      <c r="R586" s="41" t="e">
        <f>IF(Y586&gt;0, Y586, 0)</f>
        <v>#REF!</v>
      </c>
      <c r="S586" s="41" t="e">
        <f>IF(Y586&gt;0, AY586-O586-P586-Q586-R586, 0)</f>
        <v>#REF!</v>
      </c>
      <c r="T586" s="38">
        <v>14959.83</v>
      </c>
      <c r="U586" s="38">
        <v>17110.150000000001</v>
      </c>
      <c r="V586" s="39">
        <v>2027</v>
      </c>
      <c r="W586" s="50">
        <v>0</v>
      </c>
      <c r="X586" s="43">
        <f t="shared" si="226"/>
        <v>318782.07900000003</v>
      </c>
      <c r="Y586" s="50" t="e">
        <f>+(J586*11.55+K586*23.1)*12*30+[4]Лист1!$BC$182</f>
        <v>#REF!</v>
      </c>
      <c r="Z586" s="33"/>
      <c r="AA586" s="44">
        <f t="shared" si="221"/>
        <v>39839273.257183</v>
      </c>
      <c r="AB586" s="43">
        <v>0</v>
      </c>
      <c r="AC586" s="43">
        <v>0</v>
      </c>
      <c r="AD586" s="43">
        <v>0</v>
      </c>
      <c r="AE586" s="43">
        <v>0</v>
      </c>
      <c r="AF586" s="43">
        <v>0</v>
      </c>
      <c r="AG586" s="43">
        <v>0</v>
      </c>
      <c r="AH586" s="43">
        <v>0</v>
      </c>
      <c r="AI586" s="43">
        <v>0</v>
      </c>
      <c r="AJ586" s="43">
        <v>12086319.59</v>
      </c>
      <c r="AK586" s="43">
        <v>0</v>
      </c>
      <c r="AL586" s="43">
        <v>15977547.92</v>
      </c>
      <c r="AM586" s="43">
        <v>6768599.3300000001</v>
      </c>
      <c r="AN586" s="43">
        <v>3846698.1823999998</v>
      </c>
      <c r="AO586" s="43">
        <v>398392.73259999999</v>
      </c>
      <c r="AP586" s="43">
        <v>761715.50218299998</v>
      </c>
      <c r="AQ586" s="5">
        <f t="shared" si="222"/>
        <v>3</v>
      </c>
      <c r="AS586" s="36">
        <f t="shared" si="224"/>
        <v>160</v>
      </c>
      <c r="AT586" s="36">
        <f t="shared" si="225"/>
        <v>80</v>
      </c>
      <c r="AU586" s="37" t="s">
        <v>125</v>
      </c>
      <c r="AV586" s="36" t="s">
        <v>706</v>
      </c>
      <c r="AW586" s="36"/>
      <c r="AX586" s="45" t="e">
        <f t="shared" si="227"/>
        <v>#REF!</v>
      </c>
      <c r="AY586" s="46">
        <v>39839273.25</v>
      </c>
      <c r="AZ586" s="46"/>
      <c r="BA586" s="46"/>
      <c r="BB586" s="46"/>
      <c r="BC586" s="46"/>
      <c r="BD586" s="46"/>
      <c r="BE586" s="45"/>
      <c r="BF586" s="45">
        <v>0</v>
      </c>
      <c r="BG586" s="46"/>
      <c r="BH586" s="46">
        <v>12086319.59</v>
      </c>
      <c r="BI586" s="46"/>
      <c r="BJ586" s="46">
        <v>15977547.92</v>
      </c>
      <c r="BK586" s="46">
        <v>6768599.3300000001</v>
      </c>
      <c r="BL586" s="46">
        <v>3846698.18</v>
      </c>
      <c r="BM586" s="46">
        <v>398392.73</v>
      </c>
      <c r="BN586" s="46">
        <v>761715.5</v>
      </c>
      <c r="BP586" s="48">
        <f>+AY586-'Приложение 2'!E588</f>
        <v>0</v>
      </c>
    </row>
    <row r="587" spans="1:73" ht="12.75" customHeight="1" x14ac:dyDescent="0.2">
      <c r="A587" s="36">
        <f t="shared" si="219"/>
        <v>573</v>
      </c>
      <c r="B587" s="36">
        <f t="shared" si="220"/>
        <v>83</v>
      </c>
      <c r="C587" s="37" t="s">
        <v>125</v>
      </c>
      <c r="D587" s="36" t="s">
        <v>707</v>
      </c>
      <c r="E587" s="38" t="s">
        <v>329</v>
      </c>
      <c r="F587" s="39" t="s">
        <v>61</v>
      </c>
      <c r="G587" s="39">
        <v>4</v>
      </c>
      <c r="H587" s="39">
        <v>4</v>
      </c>
      <c r="I587" s="38">
        <v>3217.2</v>
      </c>
      <c r="J587" s="38">
        <v>1859.9</v>
      </c>
      <c r="K587" s="38">
        <v>1357.3</v>
      </c>
      <c r="L587" s="40">
        <v>96</v>
      </c>
      <c r="M587" s="41">
        <f t="shared" si="217"/>
        <v>79496818.950000003</v>
      </c>
      <c r="N587" s="41"/>
      <c r="O587" s="41">
        <v>2825207.26</v>
      </c>
      <c r="P587" s="41">
        <v>0</v>
      </c>
      <c r="Q587" s="41">
        <f t="shared" si="218"/>
        <v>944100.90500000003</v>
      </c>
      <c r="R587" s="41">
        <v>1902077.1</v>
      </c>
      <c r="S587" s="41">
        <v>73825433.685000002</v>
      </c>
      <c r="T587" s="38">
        <v>21491.65</v>
      </c>
      <c r="U587" s="38">
        <v>24709.94</v>
      </c>
      <c r="V587" s="39">
        <v>2027</v>
      </c>
      <c r="W587" s="43">
        <v>405179.06</v>
      </c>
      <c r="X587" s="43">
        <f t="shared" si="226"/>
        <v>538921.84500000009</v>
      </c>
      <c r="Y587" s="43">
        <f>+(J587*11.55+K587*23.1)*12*30</f>
        <v>19020771.000000004</v>
      </c>
      <c r="Z587" s="33"/>
      <c r="AA587" s="43">
        <f t="shared" si="221"/>
        <v>79496818.950215399</v>
      </c>
      <c r="AB587" s="43">
        <v>9134881.3900000006</v>
      </c>
      <c r="AC587" s="43">
        <v>3694116.52</v>
      </c>
      <c r="AD587" s="43">
        <v>3904941.5</v>
      </c>
      <c r="AE587" s="43">
        <v>2977528.64</v>
      </c>
      <c r="AF587" s="43">
        <v>1302700.81</v>
      </c>
      <c r="AG587" s="43">
        <v>0</v>
      </c>
      <c r="AH587" s="43">
        <v>0</v>
      </c>
      <c r="AI587" s="43">
        <v>0</v>
      </c>
      <c r="AJ587" s="43">
        <v>16699925.869999999</v>
      </c>
      <c r="AK587" s="43">
        <v>0</v>
      </c>
      <c r="AL587" s="43">
        <v>22076519.140000001</v>
      </c>
      <c r="AM587" s="43">
        <v>9352318.2200000007</v>
      </c>
      <c r="AN587" s="43">
        <v>8046902.7836999996</v>
      </c>
      <c r="AO587" s="43">
        <v>794968.18960000004</v>
      </c>
      <c r="AP587" s="43">
        <v>1512015.8869153799</v>
      </c>
      <c r="AQ587" s="5">
        <f t="shared" si="222"/>
        <v>8</v>
      </c>
      <c r="AS587" s="36">
        <f t="shared" si="224"/>
        <v>161</v>
      </c>
      <c r="AT587" s="36">
        <f t="shared" si="225"/>
        <v>81</v>
      </c>
      <c r="AU587" s="37" t="s">
        <v>125</v>
      </c>
      <c r="AV587" s="36" t="s">
        <v>707</v>
      </c>
      <c r="AW587" s="36"/>
      <c r="AX587" s="45">
        <f t="shared" si="227"/>
        <v>0</v>
      </c>
      <c r="AY587" s="46">
        <v>79496818.950000003</v>
      </c>
      <c r="AZ587" s="46">
        <v>9134881.3900000006</v>
      </c>
      <c r="BA587" s="46">
        <v>3694116.52</v>
      </c>
      <c r="BB587" s="46">
        <v>3904941.5</v>
      </c>
      <c r="BC587" s="46">
        <v>2977528.64</v>
      </c>
      <c r="BD587" s="46">
        <v>1302700.81</v>
      </c>
      <c r="BE587" s="45"/>
      <c r="BF587" s="45">
        <v>0</v>
      </c>
      <c r="BG587" s="46"/>
      <c r="BH587" s="46">
        <v>16699925.869999999</v>
      </c>
      <c r="BI587" s="46"/>
      <c r="BJ587" s="46">
        <v>22076519.140000001</v>
      </c>
      <c r="BK587" s="46">
        <v>9352318.2200000007</v>
      </c>
      <c r="BL587" s="46">
        <v>8046902.7800000003</v>
      </c>
      <c r="BM587" s="46">
        <v>794968.19</v>
      </c>
      <c r="BN587" s="46">
        <v>1512015.89</v>
      </c>
      <c r="BP587" s="48">
        <f>+AY587-'Приложение 2'!E589</f>
        <v>0</v>
      </c>
      <c r="BR587" s="74"/>
      <c r="BT587" s="75"/>
      <c r="BU587" s="75"/>
    </row>
    <row r="588" spans="1:73" ht="12.75" customHeight="1" x14ac:dyDescent="0.2">
      <c r="A588" s="36">
        <f t="shared" si="219"/>
        <v>574</v>
      </c>
      <c r="B588" s="36">
        <f t="shared" si="220"/>
        <v>84</v>
      </c>
      <c r="C588" s="37" t="s">
        <v>125</v>
      </c>
      <c r="D588" s="36" t="s">
        <v>708</v>
      </c>
      <c r="E588" s="38" t="s">
        <v>144</v>
      </c>
      <c r="F588" s="39" t="s">
        <v>61</v>
      </c>
      <c r="G588" s="39">
        <v>5</v>
      </c>
      <c r="H588" s="39">
        <v>1</v>
      </c>
      <c r="I588" s="38">
        <v>3042.62</v>
      </c>
      <c r="J588" s="38">
        <v>3042.62</v>
      </c>
      <c r="K588" s="38">
        <v>0</v>
      </c>
      <c r="L588" s="40">
        <v>305</v>
      </c>
      <c r="M588" s="41">
        <f t="shared" si="217"/>
        <v>73358389.710000008</v>
      </c>
      <c r="N588" s="41"/>
      <c r="O588" s="41">
        <v>2832763.99</v>
      </c>
      <c r="P588" s="41">
        <v>0</v>
      </c>
      <c r="Q588" s="41">
        <f t="shared" si="218"/>
        <v>942321.42219999991</v>
      </c>
      <c r="R588" s="41">
        <v>1265121.3959999999</v>
      </c>
      <c r="S588" s="41">
        <v>68318182.901800007</v>
      </c>
      <c r="T588" s="38">
        <v>21086.73</v>
      </c>
      <c r="U588" s="38">
        <v>24110.27</v>
      </c>
      <c r="V588" s="39">
        <v>2027</v>
      </c>
      <c r="W588" s="43">
        <v>583870.36</v>
      </c>
      <c r="X588" s="43">
        <f t="shared" si="226"/>
        <v>358451.06219999999</v>
      </c>
      <c r="Y588" s="43">
        <f>+(J588*11.55+K588*23.1)*12*30</f>
        <v>12651213.959999999</v>
      </c>
      <c r="Z588" s="33"/>
      <c r="AA588" s="44">
        <f t="shared" si="221"/>
        <v>73358389.712087393</v>
      </c>
      <c r="AB588" s="43">
        <v>8639180.9000000004</v>
      </c>
      <c r="AC588" s="43">
        <v>3493656.85</v>
      </c>
      <c r="AD588" s="43">
        <v>3693041.5</v>
      </c>
      <c r="AE588" s="43">
        <v>2815954.3</v>
      </c>
      <c r="AF588" s="43">
        <v>0</v>
      </c>
      <c r="AG588" s="43">
        <v>0</v>
      </c>
      <c r="AH588" s="43">
        <v>0</v>
      </c>
      <c r="AI588" s="43">
        <v>0</v>
      </c>
      <c r="AJ588" s="43">
        <v>15793711.449999999</v>
      </c>
      <c r="AK588" s="43">
        <v>0</v>
      </c>
      <c r="AL588" s="43">
        <v>20878546.16</v>
      </c>
      <c r="AM588" s="43">
        <v>8844818.6199999992</v>
      </c>
      <c r="AN588" s="43">
        <v>7062870.6218999997</v>
      </c>
      <c r="AO588" s="43">
        <v>733583.89709999994</v>
      </c>
      <c r="AP588" s="43">
        <v>1403025.4130873999</v>
      </c>
      <c r="AQ588" s="5">
        <f t="shared" si="222"/>
        <v>7</v>
      </c>
      <c r="AS588" s="36">
        <f t="shared" si="224"/>
        <v>162</v>
      </c>
      <c r="AT588" s="36">
        <f t="shared" si="225"/>
        <v>82</v>
      </c>
      <c r="AU588" s="37" t="s">
        <v>125</v>
      </c>
      <c r="AV588" s="36" t="s">
        <v>708</v>
      </c>
      <c r="AW588" s="36"/>
      <c r="AX588" s="45">
        <f t="shared" si="227"/>
        <v>0</v>
      </c>
      <c r="AY588" s="46">
        <v>73358389.709999993</v>
      </c>
      <c r="AZ588" s="46">
        <v>8639180.9000000004</v>
      </c>
      <c r="BA588" s="46">
        <v>3493656.85</v>
      </c>
      <c r="BB588" s="46">
        <v>3693041.5</v>
      </c>
      <c r="BC588" s="46">
        <v>2815954.3</v>
      </c>
      <c r="BD588" s="46"/>
      <c r="BE588" s="45"/>
      <c r="BF588" s="45">
        <v>0</v>
      </c>
      <c r="BG588" s="46"/>
      <c r="BH588" s="46">
        <v>15793711.449999999</v>
      </c>
      <c r="BI588" s="46"/>
      <c r="BJ588" s="46">
        <v>20878546.16</v>
      </c>
      <c r="BK588" s="46">
        <v>8844818.6199999992</v>
      </c>
      <c r="BL588" s="46">
        <v>7062870.6200000001</v>
      </c>
      <c r="BM588" s="46">
        <v>733583.9</v>
      </c>
      <c r="BN588" s="46">
        <v>1403025.41</v>
      </c>
      <c r="BP588" s="48">
        <f>+AY588-'Приложение 2'!E590</f>
        <v>0</v>
      </c>
      <c r="BR588" s="74"/>
      <c r="BT588" s="75"/>
      <c r="BU588" s="75"/>
    </row>
    <row r="589" spans="1:73" ht="12.75" customHeight="1" x14ac:dyDescent="0.2">
      <c r="A589" s="36">
        <f t="shared" si="219"/>
        <v>575</v>
      </c>
      <c r="B589" s="36">
        <f t="shared" si="220"/>
        <v>85</v>
      </c>
      <c r="C589" s="37" t="s">
        <v>125</v>
      </c>
      <c r="D589" s="36" t="s">
        <v>709</v>
      </c>
      <c r="E589" s="38" t="s">
        <v>147</v>
      </c>
      <c r="F589" s="39" t="s">
        <v>61</v>
      </c>
      <c r="G589" s="39">
        <v>5</v>
      </c>
      <c r="H589" s="39">
        <v>4</v>
      </c>
      <c r="I589" s="38">
        <v>3182.6</v>
      </c>
      <c r="J589" s="38">
        <v>2503.5</v>
      </c>
      <c r="K589" s="38">
        <v>679.1</v>
      </c>
      <c r="L589" s="40">
        <v>128</v>
      </c>
      <c r="M589" s="41">
        <f t="shared" si="217"/>
        <v>29270754.109999999</v>
      </c>
      <c r="N589" s="41"/>
      <c r="O589" s="41">
        <v>5497679.5800000001</v>
      </c>
      <c r="P589" s="41">
        <v>0</v>
      </c>
      <c r="Q589" s="41">
        <f t="shared" si="218"/>
        <v>454946.87699999998</v>
      </c>
      <c r="R589" s="41">
        <v>1411828.9439999999</v>
      </c>
      <c r="S589" s="41">
        <v>21906298.708999999</v>
      </c>
      <c r="T589" s="38">
        <v>8010.27</v>
      </c>
      <c r="U589" s="38">
        <v>9197.1200000000008</v>
      </c>
      <c r="V589" s="39">
        <v>2027</v>
      </c>
      <c r="W589" s="50">
        <v>0</v>
      </c>
      <c r="X589" s="43">
        <f t="shared" si="226"/>
        <v>454946.87699999998</v>
      </c>
      <c r="Y589" s="50" t="e">
        <f>+(J589*11.55+K589*23.1)*12*30+[4]Лист1!$BC$171</f>
        <v>#REF!</v>
      </c>
      <c r="Z589" s="33"/>
      <c r="AA589" s="43">
        <f t="shared" si="221"/>
        <v>29270754.114879057</v>
      </c>
      <c r="AB589" s="43">
        <v>0</v>
      </c>
      <c r="AC589" s="43">
        <v>3654387.43</v>
      </c>
      <c r="AD589" s="43">
        <v>0</v>
      </c>
      <c r="AE589" s="43">
        <v>0</v>
      </c>
      <c r="AF589" s="43">
        <v>0</v>
      </c>
      <c r="AG589" s="43">
        <v>0</v>
      </c>
      <c r="AH589" s="43">
        <v>0</v>
      </c>
      <c r="AI589" s="43">
        <v>0</v>
      </c>
      <c r="AJ589" s="43">
        <v>0</v>
      </c>
      <c r="AK589" s="43">
        <v>0</v>
      </c>
      <c r="AL589" s="43">
        <v>21839092.949999999</v>
      </c>
      <c r="AM589" s="43">
        <v>0</v>
      </c>
      <c r="AN589" s="43">
        <v>2927075.4109999998</v>
      </c>
      <c r="AO589" s="43">
        <v>292707.54109999997</v>
      </c>
      <c r="AP589" s="43">
        <v>557490.78277905995</v>
      </c>
      <c r="AQ589" s="5">
        <f t="shared" si="222"/>
        <v>2</v>
      </c>
      <c r="AS589" s="36">
        <f t="shared" si="224"/>
        <v>163</v>
      </c>
      <c r="AT589" s="36">
        <f t="shared" si="225"/>
        <v>83</v>
      </c>
      <c r="AU589" s="37" t="s">
        <v>125</v>
      </c>
      <c r="AV589" s="36" t="s">
        <v>709</v>
      </c>
      <c r="AW589" s="36"/>
      <c r="AX589" s="45">
        <f t="shared" si="227"/>
        <v>0</v>
      </c>
      <c r="AY589" s="46">
        <v>29270754.109999999</v>
      </c>
      <c r="AZ589" s="46"/>
      <c r="BA589" s="46">
        <v>3654387.43</v>
      </c>
      <c r="BB589" s="46"/>
      <c r="BC589" s="46"/>
      <c r="BD589" s="46"/>
      <c r="BE589" s="45"/>
      <c r="BF589" s="45">
        <v>0</v>
      </c>
      <c r="BG589" s="46"/>
      <c r="BH589" s="46"/>
      <c r="BI589" s="46"/>
      <c r="BJ589" s="46">
        <v>21839092.949999999</v>
      </c>
      <c r="BK589" s="46"/>
      <c r="BL589" s="46">
        <v>2927075.41</v>
      </c>
      <c r="BM589" s="46">
        <v>292707.53999999998</v>
      </c>
      <c r="BN589" s="46">
        <v>557490.78</v>
      </c>
      <c r="BP589" s="48">
        <f>+AY589-'Приложение 2'!E591</f>
        <v>0</v>
      </c>
      <c r="BR589" s="74"/>
      <c r="BT589" s="75"/>
      <c r="BU589" s="75"/>
    </row>
    <row r="590" spans="1:73" ht="12.75" customHeight="1" x14ac:dyDescent="0.2">
      <c r="A590" s="36">
        <f t="shared" si="219"/>
        <v>576</v>
      </c>
      <c r="B590" s="36">
        <f t="shared" si="220"/>
        <v>86</v>
      </c>
      <c r="C590" s="37" t="s">
        <v>125</v>
      </c>
      <c r="D590" s="36" t="s">
        <v>710</v>
      </c>
      <c r="E590" s="38" t="s">
        <v>329</v>
      </c>
      <c r="F590" s="39" t="s">
        <v>61</v>
      </c>
      <c r="G590" s="39">
        <v>3</v>
      </c>
      <c r="H590" s="39">
        <v>4</v>
      </c>
      <c r="I590" s="38">
        <v>2394</v>
      </c>
      <c r="J590" s="38">
        <v>1760.3</v>
      </c>
      <c r="K590" s="38">
        <v>633.70000000000005</v>
      </c>
      <c r="L590" s="40">
        <v>67</v>
      </c>
      <c r="M590" s="41" t="e">
        <f t="shared" si="217"/>
        <v>#REF!</v>
      </c>
      <c r="N590" s="41"/>
      <c r="O590" s="41">
        <v>2695918.27</v>
      </c>
      <c r="P590" s="41">
        <v>0</v>
      </c>
      <c r="Q590" s="41">
        <f t="shared" si="218"/>
        <v>356693.33699999994</v>
      </c>
      <c r="R590" s="41" t="e">
        <f>IF(Y590&gt;0, Y590, 0)</f>
        <v>#REF!</v>
      </c>
      <c r="S590" s="41" t="e">
        <f>IF(Y590&gt;0, AY590-O590-P590-Q590-R590, 0)</f>
        <v>#REF!</v>
      </c>
      <c r="T590" s="38">
        <v>20861.86</v>
      </c>
      <c r="U590" s="38">
        <v>24020.19</v>
      </c>
      <c r="V590" s="39">
        <v>2027</v>
      </c>
      <c r="W590" s="50">
        <v>0</v>
      </c>
      <c r="X590" s="43">
        <f t="shared" si="226"/>
        <v>356693.33699999994</v>
      </c>
      <c r="Y590" s="50" t="e">
        <f>+(J590*11.55+K590*23.1)*12*30+[4]Лист1!$BC$172</f>
        <v>#REF!</v>
      </c>
      <c r="Z590" s="33"/>
      <c r="AA590" s="43">
        <f t="shared" si="221"/>
        <v>57504334.849164598</v>
      </c>
      <c r="AB590" s="43">
        <v>8727373.8499999996</v>
      </c>
      <c r="AC590" s="43">
        <v>0</v>
      </c>
      <c r="AD590" s="43">
        <v>0</v>
      </c>
      <c r="AE590" s="43">
        <v>0</v>
      </c>
      <c r="AF590" s="43">
        <v>1145895.58</v>
      </c>
      <c r="AG590" s="43">
        <v>0</v>
      </c>
      <c r="AH590" s="43">
        <v>0</v>
      </c>
      <c r="AI590" s="43">
        <v>0</v>
      </c>
      <c r="AJ590" s="43">
        <v>0</v>
      </c>
      <c r="AK590" s="43">
        <v>0</v>
      </c>
      <c r="AL590" s="43">
        <v>20643466.809999999</v>
      </c>
      <c r="AM590" s="43">
        <v>19426560.98</v>
      </c>
      <c r="AN590" s="43">
        <v>5893835.5224000001</v>
      </c>
      <c r="AO590" s="43">
        <v>575043.34860000003</v>
      </c>
      <c r="AP590" s="43">
        <v>1092158.7581646</v>
      </c>
      <c r="AQ590" s="5">
        <f t="shared" si="222"/>
        <v>4</v>
      </c>
      <c r="AS590" s="36">
        <f t="shared" si="224"/>
        <v>164</v>
      </c>
      <c r="AT590" s="36">
        <f t="shared" si="225"/>
        <v>84</v>
      </c>
      <c r="AU590" s="37" t="s">
        <v>125</v>
      </c>
      <c r="AV590" s="36" t="s">
        <v>710</v>
      </c>
      <c r="AW590" s="36"/>
      <c r="AX590" s="45" t="e">
        <f t="shared" si="227"/>
        <v>#REF!</v>
      </c>
      <c r="AY590" s="46">
        <v>57504334.850000001</v>
      </c>
      <c r="AZ590" s="46">
        <v>8727373.8499999996</v>
      </c>
      <c r="BA590" s="46"/>
      <c r="BB590" s="46"/>
      <c r="BC590" s="46"/>
      <c r="BD590" s="46">
        <v>1145895.58</v>
      </c>
      <c r="BE590" s="45"/>
      <c r="BF590" s="45">
        <v>0</v>
      </c>
      <c r="BG590" s="46"/>
      <c r="BH590" s="46"/>
      <c r="BI590" s="46"/>
      <c r="BJ590" s="46">
        <v>20643466.809999999</v>
      </c>
      <c r="BK590" s="46">
        <v>19426560.98</v>
      </c>
      <c r="BL590" s="46">
        <v>5893835.5199999996</v>
      </c>
      <c r="BM590" s="46">
        <v>575043.35</v>
      </c>
      <c r="BN590" s="46">
        <v>1092158.76</v>
      </c>
      <c r="BP590" s="48">
        <f>+AY590-'Приложение 2'!E592</f>
        <v>0</v>
      </c>
    </row>
    <row r="591" spans="1:73" ht="12.75" customHeight="1" x14ac:dyDescent="0.2">
      <c r="A591" s="36">
        <f t="shared" si="219"/>
        <v>577</v>
      </c>
      <c r="B591" s="36">
        <f t="shared" si="220"/>
        <v>87</v>
      </c>
      <c r="C591" s="37" t="s">
        <v>125</v>
      </c>
      <c r="D591" s="36" t="s">
        <v>711</v>
      </c>
      <c r="E591" s="38" t="s">
        <v>77</v>
      </c>
      <c r="F591" s="39" t="s">
        <v>61</v>
      </c>
      <c r="G591" s="39">
        <v>5</v>
      </c>
      <c r="H591" s="39">
        <v>4</v>
      </c>
      <c r="I591" s="38">
        <v>4288.8999999999996</v>
      </c>
      <c r="J591" s="38">
        <v>4288.8999999999996</v>
      </c>
      <c r="K591" s="38">
        <v>0</v>
      </c>
      <c r="L591" s="40">
        <v>209</v>
      </c>
      <c r="M591" s="41">
        <f t="shared" si="217"/>
        <v>103406537.01000001</v>
      </c>
      <c r="N591" s="41"/>
      <c r="O591" s="41">
        <v>3872710.04</v>
      </c>
      <c r="P591" s="41">
        <v>0</v>
      </c>
      <c r="Q591" s="41">
        <f t="shared" si="218"/>
        <v>3888773.659</v>
      </c>
      <c r="R591" s="41">
        <v>1783324.62</v>
      </c>
      <c r="S591" s="41">
        <v>93861728.691</v>
      </c>
      <c r="T591" s="38">
        <v>21086.73</v>
      </c>
      <c r="U591" s="38">
        <v>24110.27</v>
      </c>
      <c r="V591" s="39">
        <v>2027</v>
      </c>
      <c r="W591" s="43">
        <v>3383498.35</v>
      </c>
      <c r="X591" s="43">
        <f t="shared" si="226"/>
        <v>505275.30900000001</v>
      </c>
      <c r="Y591" s="43">
        <f>+(J591*11.55+K591*23.1)*12*30</f>
        <v>17833246.200000003</v>
      </c>
      <c r="Z591" s="33"/>
      <c r="AA591" s="43">
        <f t="shared" si="221"/>
        <v>103406537.00451504</v>
      </c>
      <c r="AB591" s="43">
        <v>12177854.279999999</v>
      </c>
      <c r="AC591" s="43">
        <v>4924684.92</v>
      </c>
      <c r="AD591" s="43">
        <v>5205739.03</v>
      </c>
      <c r="AE591" s="43">
        <v>3969390.34</v>
      </c>
      <c r="AF591" s="43">
        <v>0</v>
      </c>
      <c r="AG591" s="43">
        <v>0</v>
      </c>
      <c r="AH591" s="43">
        <v>0</v>
      </c>
      <c r="AI591" s="43">
        <v>0</v>
      </c>
      <c r="AJ591" s="43">
        <v>22262934.260000002</v>
      </c>
      <c r="AK591" s="43">
        <v>0</v>
      </c>
      <c r="AL591" s="43">
        <v>29430555.440000001</v>
      </c>
      <c r="AM591" s="43">
        <v>12467722.74</v>
      </c>
      <c r="AN591" s="43">
        <v>9955875.4662999995</v>
      </c>
      <c r="AO591" s="43">
        <v>1034065.3700999999</v>
      </c>
      <c r="AP591" s="43">
        <v>1977715.15811504</v>
      </c>
      <c r="AQ591" s="5">
        <f t="shared" si="222"/>
        <v>7</v>
      </c>
      <c r="AS591" s="36">
        <f t="shared" si="224"/>
        <v>165</v>
      </c>
      <c r="AT591" s="36">
        <f t="shared" si="225"/>
        <v>85</v>
      </c>
      <c r="AU591" s="37" t="s">
        <v>125</v>
      </c>
      <c r="AV591" s="36" t="s">
        <v>711</v>
      </c>
      <c r="AW591" s="36"/>
      <c r="AX591" s="45">
        <f t="shared" si="227"/>
        <v>0</v>
      </c>
      <c r="AY591" s="46">
        <v>103406537.01000001</v>
      </c>
      <c r="AZ591" s="46">
        <v>12177854.279999999</v>
      </c>
      <c r="BA591" s="46">
        <v>4924684.92</v>
      </c>
      <c r="BB591" s="46">
        <v>5205739.03</v>
      </c>
      <c r="BC591" s="46">
        <v>3969390.34</v>
      </c>
      <c r="BD591" s="46"/>
      <c r="BE591" s="45"/>
      <c r="BF591" s="45">
        <v>0</v>
      </c>
      <c r="BG591" s="46"/>
      <c r="BH591" s="46">
        <v>22262934.260000002</v>
      </c>
      <c r="BI591" s="46"/>
      <c r="BJ591" s="46">
        <v>29430555.440000001</v>
      </c>
      <c r="BK591" s="46">
        <v>12467722.74</v>
      </c>
      <c r="BL591" s="46">
        <v>9955875.4700000007</v>
      </c>
      <c r="BM591" s="46">
        <v>1034065.37</v>
      </c>
      <c r="BN591" s="46">
        <v>1977715.16</v>
      </c>
      <c r="BP591" s="48">
        <f>+AY591-'Приложение 2'!E593</f>
        <v>0</v>
      </c>
      <c r="BR591" s="74"/>
      <c r="BT591" s="75"/>
      <c r="BU591" s="75"/>
    </row>
    <row r="592" spans="1:73" ht="12.75" customHeight="1" x14ac:dyDescent="0.2">
      <c r="A592" s="36">
        <f t="shared" si="219"/>
        <v>578</v>
      </c>
      <c r="B592" s="36">
        <f t="shared" si="220"/>
        <v>88</v>
      </c>
      <c r="C592" s="37" t="s">
        <v>125</v>
      </c>
      <c r="D592" s="36" t="s">
        <v>712</v>
      </c>
      <c r="E592" s="38" t="s">
        <v>75</v>
      </c>
      <c r="F592" s="39" t="s">
        <v>61</v>
      </c>
      <c r="G592" s="39">
        <v>4</v>
      </c>
      <c r="H592" s="39">
        <v>3</v>
      </c>
      <c r="I592" s="38">
        <v>2072.4</v>
      </c>
      <c r="J592" s="38">
        <v>2072.4</v>
      </c>
      <c r="K592" s="38">
        <v>0</v>
      </c>
      <c r="L592" s="40">
        <v>81</v>
      </c>
      <c r="M592" s="41">
        <f t="shared" si="217"/>
        <v>40470283.140000001</v>
      </c>
      <c r="N592" s="41"/>
      <c r="O592" s="41">
        <v>1417739.33</v>
      </c>
      <c r="P592" s="41">
        <v>0</v>
      </c>
      <c r="Q592" s="41">
        <f t="shared" si="218"/>
        <v>2045645.844</v>
      </c>
      <c r="R592" s="41">
        <f>IF(Y592&gt;0, Y592, 0)</f>
        <v>8617039.2000000011</v>
      </c>
      <c r="S592" s="41">
        <f>IF(Y592&gt;0, AY592-O592-P592-Q592-R592, 0)</f>
        <v>28389858.766000003</v>
      </c>
      <c r="T592" s="38">
        <v>17033.57</v>
      </c>
      <c r="U592" s="38">
        <v>19528.22</v>
      </c>
      <c r="V592" s="39">
        <v>2027</v>
      </c>
      <c r="W592" s="43">
        <v>1801496.4</v>
      </c>
      <c r="X592" s="43">
        <f t="shared" si="226"/>
        <v>244149.44400000002</v>
      </c>
      <c r="Y592" s="43">
        <f>+(J592*11.55+K592*23.1)*12*30</f>
        <v>8617039.2000000011</v>
      </c>
      <c r="Z592" s="33"/>
      <c r="AA592" s="43">
        <f t="shared" si="221"/>
        <v>40470283.132122613</v>
      </c>
      <c r="AB592" s="43">
        <v>0</v>
      </c>
      <c r="AC592" s="43">
        <v>2379611.7999999998</v>
      </c>
      <c r="AD592" s="43">
        <v>0</v>
      </c>
      <c r="AE592" s="43">
        <v>1918012.67</v>
      </c>
      <c r="AF592" s="43">
        <v>0</v>
      </c>
      <c r="AG592" s="43">
        <v>0</v>
      </c>
      <c r="AH592" s="43">
        <v>0</v>
      </c>
      <c r="AI592" s="43">
        <v>0</v>
      </c>
      <c r="AJ592" s="43">
        <v>10757468.1</v>
      </c>
      <c r="AK592" s="43">
        <v>0</v>
      </c>
      <c r="AL592" s="43">
        <v>14220868.539999999</v>
      </c>
      <c r="AM592" s="43">
        <v>6024413.8700000001</v>
      </c>
      <c r="AN592" s="43">
        <v>3993257.6154</v>
      </c>
      <c r="AO592" s="43">
        <v>404702.83130000002</v>
      </c>
      <c r="AP592" s="43">
        <v>771947.70542262006</v>
      </c>
      <c r="AQ592" s="5">
        <f t="shared" si="222"/>
        <v>5</v>
      </c>
      <c r="AS592" s="36">
        <f t="shared" si="224"/>
        <v>166</v>
      </c>
      <c r="AT592" s="36">
        <f t="shared" si="225"/>
        <v>86</v>
      </c>
      <c r="AU592" s="37" t="s">
        <v>125</v>
      </c>
      <c r="AV592" s="36" t="s">
        <v>712</v>
      </c>
      <c r="AW592" s="36"/>
      <c r="AX592" s="45">
        <f t="shared" si="227"/>
        <v>0</v>
      </c>
      <c r="AY592" s="46">
        <v>40470283.140000001</v>
      </c>
      <c r="AZ592" s="46"/>
      <c r="BA592" s="46">
        <v>2379611.7999999998</v>
      </c>
      <c r="BB592" s="46"/>
      <c r="BC592" s="46">
        <v>1918012.67</v>
      </c>
      <c r="BD592" s="46"/>
      <c r="BE592" s="45"/>
      <c r="BF592" s="45">
        <v>0</v>
      </c>
      <c r="BG592" s="46"/>
      <c r="BH592" s="46">
        <v>10757468.1</v>
      </c>
      <c r="BI592" s="46"/>
      <c r="BJ592" s="46">
        <v>14220868.539999999</v>
      </c>
      <c r="BK592" s="46">
        <v>6024413.8700000001</v>
      </c>
      <c r="BL592" s="46">
        <v>3993257.62</v>
      </c>
      <c r="BM592" s="46">
        <v>404702.83</v>
      </c>
      <c r="BN592" s="46">
        <v>771947.71</v>
      </c>
      <c r="BP592" s="48">
        <f>+AY592-'Приложение 2'!E594</f>
        <v>0</v>
      </c>
    </row>
    <row r="593" spans="1:73" ht="12.75" customHeight="1" x14ac:dyDescent="0.2">
      <c r="A593" s="36">
        <f t="shared" si="219"/>
        <v>579</v>
      </c>
      <c r="B593" s="36">
        <f t="shared" si="220"/>
        <v>89</v>
      </c>
      <c r="C593" s="37" t="s">
        <v>125</v>
      </c>
      <c r="D593" s="36" t="s">
        <v>713</v>
      </c>
      <c r="E593" s="38" t="s">
        <v>64</v>
      </c>
      <c r="F593" s="39" t="s">
        <v>61</v>
      </c>
      <c r="G593" s="39">
        <v>4</v>
      </c>
      <c r="H593" s="39">
        <v>3</v>
      </c>
      <c r="I593" s="38">
        <v>1804.2</v>
      </c>
      <c r="J593" s="38">
        <v>1804.2</v>
      </c>
      <c r="K593" s="38">
        <v>0</v>
      </c>
      <c r="L593" s="40">
        <v>96</v>
      </c>
      <c r="M593" s="41" t="e">
        <f t="shared" si="217"/>
        <v>#REF!</v>
      </c>
      <c r="N593" s="41"/>
      <c r="O593" s="41">
        <v>660552.61</v>
      </c>
      <c r="P593" s="41">
        <v>0</v>
      </c>
      <c r="Q593" s="41">
        <f t="shared" si="218"/>
        <v>212552.80200000003</v>
      </c>
      <c r="R593" s="41" t="e">
        <f>IF(Y593&gt;0, Y593, 0)</f>
        <v>#REF!</v>
      </c>
      <c r="S593" s="41" t="e">
        <f>IF(Y593&gt;0, AY593-O593-P593-Q593-R593, 0)</f>
        <v>#REF!</v>
      </c>
      <c r="T593" s="38">
        <v>6862.03</v>
      </c>
      <c r="U593" s="38">
        <v>7878.75</v>
      </c>
      <c r="V593" s="39">
        <v>2027</v>
      </c>
      <c r="W593" s="50">
        <v>0</v>
      </c>
      <c r="X593" s="43">
        <f t="shared" si="226"/>
        <v>212552.80200000003</v>
      </c>
      <c r="Y593" s="50" t="e">
        <f>+(J593*11.55+K593*23.1)*12*30+[4]Лист1!$BC$186</f>
        <v>#REF!</v>
      </c>
      <c r="Z593" s="33"/>
      <c r="AA593" s="43">
        <f t="shared" si="221"/>
        <v>14214840.7494245</v>
      </c>
      <c r="AB593" s="43">
        <v>0</v>
      </c>
      <c r="AC593" s="43">
        <v>0</v>
      </c>
      <c r="AD593" s="43">
        <v>0</v>
      </c>
      <c r="AE593" s="43">
        <v>0</v>
      </c>
      <c r="AF593" s="43">
        <v>0</v>
      </c>
      <c r="AG593" s="43">
        <v>0</v>
      </c>
      <c r="AH593" s="43">
        <v>0</v>
      </c>
      <c r="AI593" s="43">
        <v>0</v>
      </c>
      <c r="AJ593" s="43">
        <v>0</v>
      </c>
      <c r="AK593" s="43">
        <v>0</v>
      </c>
      <c r="AL593" s="43">
        <v>12380472.41</v>
      </c>
      <c r="AM593" s="43">
        <v>0</v>
      </c>
      <c r="AN593" s="43">
        <v>1421484.075</v>
      </c>
      <c r="AO593" s="43">
        <v>142148.4075</v>
      </c>
      <c r="AP593" s="43">
        <v>270735.85692450003</v>
      </c>
      <c r="AQ593" s="5">
        <f t="shared" si="222"/>
        <v>1</v>
      </c>
      <c r="AS593" s="36">
        <f t="shared" si="224"/>
        <v>167</v>
      </c>
      <c r="AT593" s="36">
        <f t="shared" si="225"/>
        <v>87</v>
      </c>
      <c r="AU593" s="37" t="s">
        <v>125</v>
      </c>
      <c r="AV593" s="36" t="s">
        <v>713</v>
      </c>
      <c r="AW593" s="36"/>
      <c r="AX593" s="45" t="e">
        <f t="shared" si="227"/>
        <v>#REF!</v>
      </c>
      <c r="AY593" s="46">
        <v>14214840.76</v>
      </c>
      <c r="AZ593" s="46"/>
      <c r="BA593" s="46"/>
      <c r="BB593" s="46"/>
      <c r="BC593" s="46"/>
      <c r="BD593" s="46"/>
      <c r="BE593" s="45"/>
      <c r="BF593" s="45">
        <v>0</v>
      </c>
      <c r="BG593" s="46"/>
      <c r="BH593" s="46"/>
      <c r="BI593" s="46"/>
      <c r="BJ593" s="46">
        <v>12380472.41</v>
      </c>
      <c r="BK593" s="46"/>
      <c r="BL593" s="46">
        <v>1421484.08</v>
      </c>
      <c r="BM593" s="46">
        <v>142148.41</v>
      </c>
      <c r="BN593" s="46">
        <v>270735.86</v>
      </c>
      <c r="BP593" s="48">
        <f>+AY593-'Приложение 2'!E595</f>
        <v>0</v>
      </c>
    </row>
    <row r="594" spans="1:73" ht="12.75" customHeight="1" x14ac:dyDescent="0.2">
      <c r="A594" s="36">
        <f t="shared" si="219"/>
        <v>580</v>
      </c>
      <c r="B594" s="36">
        <f t="shared" si="220"/>
        <v>90</v>
      </c>
      <c r="C594" s="37" t="s">
        <v>125</v>
      </c>
      <c r="D594" s="36" t="s">
        <v>714</v>
      </c>
      <c r="E594" s="38" t="s">
        <v>117</v>
      </c>
      <c r="F594" s="39" t="s">
        <v>61</v>
      </c>
      <c r="G594" s="39">
        <v>5</v>
      </c>
      <c r="H594" s="39">
        <v>4</v>
      </c>
      <c r="I594" s="38">
        <v>4300.8</v>
      </c>
      <c r="J594" s="38">
        <v>4300.8</v>
      </c>
      <c r="K594" s="38">
        <v>0</v>
      </c>
      <c r="L594" s="40">
        <v>196</v>
      </c>
      <c r="M594" s="41">
        <f t="shared" si="217"/>
        <v>106272509.94999996</v>
      </c>
      <c r="N594" s="41"/>
      <c r="O594" s="41">
        <v>5908333.5499999505</v>
      </c>
      <c r="P594" s="41">
        <v>0</v>
      </c>
      <c r="Q594" s="41">
        <f t="shared" si="218"/>
        <v>3686861.5980000002</v>
      </c>
      <c r="R594" s="41">
        <v>1788272.6399999999</v>
      </c>
      <c r="S594" s="41">
        <v>94889042.162</v>
      </c>
      <c r="T594" s="38">
        <v>21491.65</v>
      </c>
      <c r="U594" s="38">
        <v>24709.94</v>
      </c>
      <c r="V594" s="39">
        <v>2027</v>
      </c>
      <c r="W594" s="43">
        <v>3180184.35</v>
      </c>
      <c r="X594" s="43">
        <f t="shared" si="226"/>
        <v>506677.24800000008</v>
      </c>
      <c r="Y594" s="43">
        <f>+(J594*11.55+K594*23.1)*12*30</f>
        <v>17882726.400000002</v>
      </c>
      <c r="Z594" s="33"/>
      <c r="AA594" s="43">
        <f t="shared" si="221"/>
        <v>106272509.94744761</v>
      </c>
      <c r="AB594" s="43">
        <v>12211643</v>
      </c>
      <c r="AC594" s="43">
        <v>4938348.9800000004</v>
      </c>
      <c r="AD594" s="43">
        <v>5220182.8899999997</v>
      </c>
      <c r="AE594" s="43">
        <v>3980403.82</v>
      </c>
      <c r="AF594" s="43">
        <v>1741469.5</v>
      </c>
      <c r="AG594" s="43">
        <v>0</v>
      </c>
      <c r="AH594" s="43">
        <v>0</v>
      </c>
      <c r="AI594" s="43">
        <v>0</v>
      </c>
      <c r="AJ594" s="43">
        <v>22324705.09</v>
      </c>
      <c r="AK594" s="43">
        <v>0</v>
      </c>
      <c r="AL594" s="43">
        <v>29512213.579999998</v>
      </c>
      <c r="AM594" s="43">
        <v>12502315.74</v>
      </c>
      <c r="AN594" s="43">
        <v>10757217.302100001</v>
      </c>
      <c r="AO594" s="43">
        <v>1062725.0996000001</v>
      </c>
      <c r="AP594" s="43">
        <v>2021284.94574762</v>
      </c>
      <c r="AQ594" s="5">
        <f t="shared" si="222"/>
        <v>8</v>
      </c>
      <c r="AR594" s="79"/>
      <c r="AS594" s="36">
        <f t="shared" si="224"/>
        <v>168</v>
      </c>
      <c r="AT594" s="36">
        <f t="shared" si="225"/>
        <v>88</v>
      </c>
      <c r="AU594" s="37" t="s">
        <v>125</v>
      </c>
      <c r="AV594" s="36" t="s">
        <v>714</v>
      </c>
      <c r="AW594" s="36"/>
      <c r="AX594" s="45">
        <f t="shared" si="227"/>
        <v>0</v>
      </c>
      <c r="AY594" s="46">
        <v>106272509.95</v>
      </c>
      <c r="AZ594" s="46">
        <v>12211643</v>
      </c>
      <c r="BA594" s="46">
        <v>4938348.9800000004</v>
      </c>
      <c r="BB594" s="46">
        <v>5220182.8899999997</v>
      </c>
      <c r="BC594" s="46">
        <v>3980403.82</v>
      </c>
      <c r="BD594" s="46">
        <v>1741469.5</v>
      </c>
      <c r="BE594" s="45"/>
      <c r="BF594" s="45">
        <v>0</v>
      </c>
      <c r="BG594" s="46"/>
      <c r="BH594" s="46">
        <v>22324705.09</v>
      </c>
      <c r="BI594" s="46"/>
      <c r="BJ594" s="46">
        <v>29512213.579999998</v>
      </c>
      <c r="BK594" s="46">
        <v>12502315.74</v>
      </c>
      <c r="BL594" s="46">
        <v>10757217.300000001</v>
      </c>
      <c r="BM594" s="46">
        <v>1062725.1000000001</v>
      </c>
      <c r="BN594" s="46">
        <v>2021284.95</v>
      </c>
      <c r="BP594" s="48">
        <f>+AY594-'Приложение 2'!E596</f>
        <v>0</v>
      </c>
      <c r="BR594" s="74"/>
      <c r="BT594" s="75"/>
      <c r="BU594" s="75"/>
    </row>
    <row r="595" spans="1:73" ht="12.75" customHeight="1" x14ac:dyDescent="0.2">
      <c r="A595" s="36">
        <f t="shared" si="219"/>
        <v>581</v>
      </c>
      <c r="B595" s="36">
        <f t="shared" si="220"/>
        <v>91</v>
      </c>
      <c r="C595" s="37" t="s">
        <v>125</v>
      </c>
      <c r="D595" s="36" t="s">
        <v>715</v>
      </c>
      <c r="E595" s="38" t="s">
        <v>67</v>
      </c>
      <c r="F595" s="39" t="s">
        <v>61</v>
      </c>
      <c r="G595" s="39">
        <v>3</v>
      </c>
      <c r="H595" s="39">
        <v>2</v>
      </c>
      <c r="I595" s="38">
        <v>1322.9</v>
      </c>
      <c r="J595" s="38">
        <v>1322.9</v>
      </c>
      <c r="K595" s="38">
        <v>0</v>
      </c>
      <c r="L595" s="40">
        <v>67</v>
      </c>
      <c r="M595" s="41">
        <f t="shared" si="217"/>
        <v>12325472.530000001</v>
      </c>
      <c r="N595" s="41"/>
      <c r="O595" s="41">
        <v>305322.53000000003</v>
      </c>
      <c r="P595" s="41">
        <v>0</v>
      </c>
      <c r="Q595" s="41">
        <f t="shared" si="218"/>
        <v>472241.01899999997</v>
      </c>
      <c r="R595" s="41">
        <f>IF(Y595&gt;0, Y595, 0)</f>
        <v>5500618.2000000011</v>
      </c>
      <c r="S595" s="41">
        <f>IF(Y595&gt;0, AY595-O595-P595-Q595-R595, 0)</f>
        <v>6047290.7809999995</v>
      </c>
      <c r="T595" s="38">
        <v>8114.69</v>
      </c>
      <c r="U595" s="38">
        <v>9317.01</v>
      </c>
      <c r="V595" s="39">
        <v>2027</v>
      </c>
      <c r="W595" s="43">
        <v>316390.17</v>
      </c>
      <c r="X595" s="43">
        <f t="shared" si="226"/>
        <v>155850.84900000002</v>
      </c>
      <c r="Y595" s="43">
        <f>+(J595*11.55+K595*23.1)*12*30</f>
        <v>5500618.2000000011</v>
      </c>
      <c r="Z595" s="33"/>
      <c r="AA595" s="43">
        <f t="shared" si="221"/>
        <v>12325472.528106378</v>
      </c>
      <c r="AB595" s="43">
        <v>0</v>
      </c>
      <c r="AC595" s="43">
        <v>0</v>
      </c>
      <c r="AD595" s="43">
        <v>0</v>
      </c>
      <c r="AE595" s="43">
        <v>0</v>
      </c>
      <c r="AF595" s="43">
        <v>0</v>
      </c>
      <c r="AG595" s="43">
        <v>0</v>
      </c>
      <c r="AH595" s="43">
        <v>0</v>
      </c>
      <c r="AI595" s="43">
        <v>0</v>
      </c>
      <c r="AJ595" s="43">
        <v>0</v>
      </c>
      <c r="AK595" s="43">
        <v>0</v>
      </c>
      <c r="AL595" s="43">
        <v>0</v>
      </c>
      <c r="AM595" s="43">
        <v>10734919.6</v>
      </c>
      <c r="AN595" s="43">
        <v>1232547.253</v>
      </c>
      <c r="AO595" s="43">
        <v>123254.72530000001</v>
      </c>
      <c r="AP595" s="43">
        <v>234750.94980638</v>
      </c>
      <c r="AQ595" s="5">
        <f t="shared" si="222"/>
        <v>1</v>
      </c>
      <c r="AS595" s="36">
        <f t="shared" si="224"/>
        <v>169</v>
      </c>
      <c r="AT595" s="36">
        <f t="shared" si="225"/>
        <v>89</v>
      </c>
      <c r="AU595" s="37" t="s">
        <v>125</v>
      </c>
      <c r="AV595" s="36" t="s">
        <v>715</v>
      </c>
      <c r="AW595" s="36"/>
      <c r="AX595" s="45">
        <f t="shared" si="227"/>
        <v>0</v>
      </c>
      <c r="AY595" s="46">
        <v>12325472.529999999</v>
      </c>
      <c r="AZ595" s="46"/>
      <c r="BA595" s="46"/>
      <c r="BB595" s="46"/>
      <c r="BC595" s="46"/>
      <c r="BD595" s="46"/>
      <c r="BE595" s="45"/>
      <c r="BF595" s="45">
        <v>0</v>
      </c>
      <c r="BG595" s="46"/>
      <c r="BH595" s="46"/>
      <c r="BI595" s="46"/>
      <c r="BJ595" s="46"/>
      <c r="BK595" s="46">
        <v>10734919.6</v>
      </c>
      <c r="BL595" s="46">
        <v>1232547.25</v>
      </c>
      <c r="BM595" s="46">
        <v>123254.73</v>
      </c>
      <c r="BN595" s="46">
        <v>234750.95</v>
      </c>
      <c r="BP595" s="48">
        <f>+AY595-'Приложение 2'!E597</f>
        <v>0</v>
      </c>
    </row>
    <row r="596" spans="1:73" ht="12.75" customHeight="1" x14ac:dyDescent="0.2">
      <c r="A596" s="36">
        <f t="shared" si="219"/>
        <v>582</v>
      </c>
      <c r="B596" s="36">
        <f t="shared" si="220"/>
        <v>92</v>
      </c>
      <c r="C596" s="37" t="s">
        <v>125</v>
      </c>
      <c r="D596" s="36" t="s">
        <v>716</v>
      </c>
      <c r="E596" s="38" t="s">
        <v>67</v>
      </c>
      <c r="F596" s="39" t="s">
        <v>61</v>
      </c>
      <c r="G596" s="39">
        <v>3</v>
      </c>
      <c r="H596" s="39">
        <v>2</v>
      </c>
      <c r="I596" s="38">
        <v>1377.8</v>
      </c>
      <c r="J596" s="38">
        <v>1377.8</v>
      </c>
      <c r="K596" s="38">
        <v>0</v>
      </c>
      <c r="L596" s="40">
        <v>67</v>
      </c>
      <c r="M596" s="41">
        <f t="shared" si="217"/>
        <v>12836976.379999999</v>
      </c>
      <c r="N596" s="41"/>
      <c r="O596" s="41">
        <v>314374.40000000002</v>
      </c>
      <c r="P596" s="41">
        <v>0</v>
      </c>
      <c r="Q596" s="41">
        <f t="shared" si="218"/>
        <v>582591.62800000003</v>
      </c>
      <c r="R596" s="41">
        <f>IF(Y596&gt;0, Y596, 0)</f>
        <v>5728892.4000000004</v>
      </c>
      <c r="S596" s="41">
        <f>IF(Y596&gt;0, AY596-O596-P596-Q596-R596, 0)</f>
        <v>6211117.9519999996</v>
      </c>
      <c r="T596" s="38">
        <v>8114.69</v>
      </c>
      <c r="U596" s="38">
        <v>9317.01</v>
      </c>
      <c r="V596" s="39">
        <v>2027</v>
      </c>
      <c r="W596" s="43">
        <v>420273.01</v>
      </c>
      <c r="X596" s="43">
        <f t="shared" si="226"/>
        <v>162318.61800000002</v>
      </c>
      <c r="Y596" s="43">
        <f>+(J596*11.55+K596*23.1)*12*30</f>
        <v>5728892.4000000004</v>
      </c>
      <c r="Z596" s="33"/>
      <c r="AA596" s="43">
        <f t="shared" si="221"/>
        <v>12836976.383933481</v>
      </c>
      <c r="AB596" s="43">
        <v>0</v>
      </c>
      <c r="AC596" s="43">
        <v>0</v>
      </c>
      <c r="AD596" s="43">
        <v>0</v>
      </c>
      <c r="AE596" s="43">
        <v>0</v>
      </c>
      <c r="AF596" s="43">
        <v>0</v>
      </c>
      <c r="AG596" s="43">
        <v>0</v>
      </c>
      <c r="AH596" s="43">
        <v>0</v>
      </c>
      <c r="AI596" s="43">
        <v>0</v>
      </c>
      <c r="AJ596" s="43">
        <v>0</v>
      </c>
      <c r="AK596" s="43">
        <v>0</v>
      </c>
      <c r="AL596" s="43">
        <v>0</v>
      </c>
      <c r="AM596" s="43">
        <v>11180415.93</v>
      </c>
      <c r="AN596" s="43">
        <v>1283697.638</v>
      </c>
      <c r="AO596" s="43">
        <v>128369.7638</v>
      </c>
      <c r="AP596" s="43">
        <v>244493.05213348</v>
      </c>
      <c r="AQ596" s="5">
        <f t="shared" si="222"/>
        <v>1</v>
      </c>
      <c r="AR596" s="80"/>
      <c r="AS596" s="36">
        <f t="shared" si="224"/>
        <v>170</v>
      </c>
      <c r="AT596" s="36">
        <f t="shared" si="225"/>
        <v>90</v>
      </c>
      <c r="AU596" s="37" t="s">
        <v>125</v>
      </c>
      <c r="AV596" s="36" t="s">
        <v>716</v>
      </c>
      <c r="AW596" s="36"/>
      <c r="AX596" s="45">
        <f t="shared" si="227"/>
        <v>0</v>
      </c>
      <c r="AY596" s="46">
        <v>12836976.380000001</v>
      </c>
      <c r="AZ596" s="46"/>
      <c r="BA596" s="46"/>
      <c r="BB596" s="46"/>
      <c r="BC596" s="46"/>
      <c r="BD596" s="46"/>
      <c r="BE596" s="45"/>
      <c r="BF596" s="45">
        <v>0</v>
      </c>
      <c r="BG596" s="46"/>
      <c r="BH596" s="46"/>
      <c r="BI596" s="46"/>
      <c r="BJ596" s="46"/>
      <c r="BK596" s="46">
        <v>11180415.93</v>
      </c>
      <c r="BL596" s="46">
        <v>1283697.6399999999</v>
      </c>
      <c r="BM596" s="46">
        <v>128369.76</v>
      </c>
      <c r="BN596" s="46">
        <v>244493.05</v>
      </c>
      <c r="BP596" s="48">
        <f>+AY596-'Приложение 2'!E598</f>
        <v>0</v>
      </c>
    </row>
    <row r="597" spans="1:73" ht="12.75" customHeight="1" x14ac:dyDescent="0.2">
      <c r="A597" s="36">
        <f t="shared" si="219"/>
        <v>583</v>
      </c>
      <c r="B597" s="36">
        <f t="shared" si="220"/>
        <v>93</v>
      </c>
      <c r="C597" s="37" t="s">
        <v>125</v>
      </c>
      <c r="D597" s="36" t="s">
        <v>717</v>
      </c>
      <c r="E597" s="38" t="s">
        <v>141</v>
      </c>
      <c r="F597" s="39" t="s">
        <v>61</v>
      </c>
      <c r="G597" s="39">
        <v>5</v>
      </c>
      <c r="H597" s="39">
        <v>2</v>
      </c>
      <c r="I597" s="38">
        <v>2354.6</v>
      </c>
      <c r="J597" s="38">
        <v>2141.8000000000002</v>
      </c>
      <c r="K597" s="38">
        <v>0</v>
      </c>
      <c r="L597" s="40">
        <v>96</v>
      </c>
      <c r="M597" s="41">
        <f t="shared" si="217"/>
        <v>2823684.87</v>
      </c>
      <c r="N597" s="41"/>
      <c r="O597" s="41">
        <v>121302.9</v>
      </c>
      <c r="P597" s="41">
        <v>0</v>
      </c>
      <c r="Q597" s="41">
        <f t="shared" si="218"/>
        <v>252325.45800000001</v>
      </c>
      <c r="R597" s="41">
        <f>+AY597-O597-P597-Q597</f>
        <v>2450056.5120000001</v>
      </c>
      <c r="S597" s="41">
        <v>0</v>
      </c>
      <c r="T597" s="38">
        <v>1148.24</v>
      </c>
      <c r="U597" s="38">
        <v>1318.37</v>
      </c>
      <c r="V597" s="39">
        <v>2027</v>
      </c>
      <c r="W597" s="50">
        <v>0</v>
      </c>
      <c r="X597" s="43">
        <f t="shared" si="226"/>
        <v>252325.45800000001</v>
      </c>
      <c r="Y597" s="50" t="e">
        <f>+(J597*11.55+K597*23.1)*12*30+[4]Лист1!$BC$190</f>
        <v>#REF!</v>
      </c>
      <c r="Z597" s="33"/>
      <c r="AA597" s="43">
        <f t="shared" si="221"/>
        <v>2823684.8677340201</v>
      </c>
      <c r="AB597" s="43">
        <v>0</v>
      </c>
      <c r="AC597" s="43">
        <v>2459299.63</v>
      </c>
      <c r="AD597" s="43">
        <v>0</v>
      </c>
      <c r="AE597" s="43">
        <v>0</v>
      </c>
      <c r="AF597" s="43">
        <v>0</v>
      </c>
      <c r="AG597" s="43">
        <v>0</v>
      </c>
      <c r="AH597" s="43">
        <v>0</v>
      </c>
      <c r="AI597" s="43">
        <v>0</v>
      </c>
      <c r="AJ597" s="43">
        <v>0</v>
      </c>
      <c r="AK597" s="43">
        <v>0</v>
      </c>
      <c r="AL597" s="43">
        <v>0</v>
      </c>
      <c r="AM597" s="43">
        <v>0</v>
      </c>
      <c r="AN597" s="43">
        <v>282368.48700000002</v>
      </c>
      <c r="AO597" s="43">
        <v>28236.848699999999</v>
      </c>
      <c r="AP597" s="43">
        <v>53779.90203402</v>
      </c>
      <c r="AQ597" s="5">
        <f t="shared" si="222"/>
        <v>1</v>
      </c>
      <c r="AS597" s="36">
        <f t="shared" si="224"/>
        <v>171</v>
      </c>
      <c r="AT597" s="36">
        <f t="shared" si="225"/>
        <v>91</v>
      </c>
      <c r="AU597" s="37" t="s">
        <v>125</v>
      </c>
      <c r="AV597" s="36" t="s">
        <v>717</v>
      </c>
      <c r="AW597" s="36"/>
      <c r="AX597" s="45">
        <f t="shared" si="227"/>
        <v>0</v>
      </c>
      <c r="AY597" s="46">
        <v>2823684.87</v>
      </c>
      <c r="AZ597" s="46"/>
      <c r="BA597" s="46">
        <v>2459299.63</v>
      </c>
      <c r="BB597" s="46"/>
      <c r="BC597" s="46"/>
      <c r="BD597" s="46"/>
      <c r="BE597" s="45"/>
      <c r="BF597" s="45">
        <v>0</v>
      </c>
      <c r="BG597" s="46"/>
      <c r="BH597" s="46"/>
      <c r="BI597" s="46"/>
      <c r="BJ597" s="46"/>
      <c r="BK597" s="46"/>
      <c r="BL597" s="46">
        <v>282368.49</v>
      </c>
      <c r="BM597" s="46">
        <v>28236.85</v>
      </c>
      <c r="BN597" s="46">
        <v>53779.9</v>
      </c>
      <c r="BP597" s="48">
        <f>+AY597-'Приложение 2'!E599</f>
        <v>0</v>
      </c>
    </row>
    <row r="598" spans="1:73" ht="12.75" customHeight="1" x14ac:dyDescent="0.2">
      <c r="A598" s="36">
        <f t="shared" si="219"/>
        <v>584</v>
      </c>
      <c r="B598" s="36">
        <f t="shared" si="220"/>
        <v>94</v>
      </c>
      <c r="C598" s="37" t="s">
        <v>125</v>
      </c>
      <c r="D598" s="36" t="s">
        <v>718</v>
      </c>
      <c r="E598" s="38" t="s">
        <v>178</v>
      </c>
      <c r="F598" s="39" t="s">
        <v>61</v>
      </c>
      <c r="G598" s="39">
        <v>5</v>
      </c>
      <c r="H598" s="39">
        <v>2</v>
      </c>
      <c r="I598" s="38">
        <v>3330.25</v>
      </c>
      <c r="J598" s="38">
        <v>2549.4499999999998</v>
      </c>
      <c r="K598" s="38">
        <v>780.8</v>
      </c>
      <c r="L598" s="40">
        <v>190</v>
      </c>
      <c r="M598" s="41">
        <f t="shared" si="217"/>
        <v>77649207.979999989</v>
      </c>
      <c r="N598" s="41"/>
      <c r="O598" s="41">
        <v>2811315.23</v>
      </c>
      <c r="P598" s="41">
        <v>0</v>
      </c>
      <c r="Q598" s="41">
        <f t="shared" si="218"/>
        <v>1462824.5704999999</v>
      </c>
      <c r="R598" s="41">
        <v>1709374.59</v>
      </c>
      <c r="S598" s="41">
        <v>71665693.589499995</v>
      </c>
      <c r="T598" s="38">
        <v>20277.88</v>
      </c>
      <c r="U598" s="38">
        <v>23316.33</v>
      </c>
      <c r="V598" s="39">
        <v>2027</v>
      </c>
      <c r="W598" s="43">
        <v>978501.77</v>
      </c>
      <c r="X598" s="43">
        <f t="shared" si="226"/>
        <v>484322.80050000001</v>
      </c>
      <c r="Y598" s="43">
        <f>+(J598*11.55+K598*23.1)*12*30</f>
        <v>17093745.900000002</v>
      </c>
      <c r="Z598" s="33"/>
      <c r="AA598" s="43">
        <f t="shared" si="221"/>
        <v>77649207.977487758</v>
      </c>
      <c r="AB598" s="43">
        <v>9455874.2799999993</v>
      </c>
      <c r="AC598" s="43">
        <v>3823925.01</v>
      </c>
      <c r="AD598" s="43">
        <v>0</v>
      </c>
      <c r="AE598" s="43">
        <v>3082156.77</v>
      </c>
      <c r="AF598" s="43">
        <v>1348476.75</v>
      </c>
      <c r="AG598" s="43">
        <v>0</v>
      </c>
      <c r="AH598" s="43">
        <v>0</v>
      </c>
      <c r="AI598" s="43">
        <v>0</v>
      </c>
      <c r="AJ598" s="43">
        <v>17286748.77</v>
      </c>
      <c r="AK598" s="43">
        <v>0</v>
      </c>
      <c r="AL598" s="43">
        <v>22852271.5</v>
      </c>
      <c r="AM598" s="43">
        <v>9680951.6799999997</v>
      </c>
      <c r="AN598" s="43">
        <v>7865557.9573999997</v>
      </c>
      <c r="AO598" s="43">
        <v>776492.07990000001</v>
      </c>
      <c r="AP598" s="43">
        <v>1476753.1801877799</v>
      </c>
      <c r="AQ598" s="5">
        <f t="shared" si="222"/>
        <v>7</v>
      </c>
      <c r="AS598" s="36">
        <f t="shared" si="224"/>
        <v>172</v>
      </c>
      <c r="AT598" s="36">
        <f t="shared" si="225"/>
        <v>92</v>
      </c>
      <c r="AU598" s="37" t="s">
        <v>125</v>
      </c>
      <c r="AV598" s="36" t="s">
        <v>718</v>
      </c>
      <c r="AW598" s="36"/>
      <c r="AX598" s="45">
        <f t="shared" si="227"/>
        <v>0</v>
      </c>
      <c r="AY598" s="46">
        <v>77649207.980000004</v>
      </c>
      <c r="AZ598" s="46">
        <v>9455874.2799999993</v>
      </c>
      <c r="BA598" s="46">
        <v>3823925.01</v>
      </c>
      <c r="BB598" s="46"/>
      <c r="BC598" s="46">
        <v>3082156.77</v>
      </c>
      <c r="BD598" s="46">
        <v>1348476.75</v>
      </c>
      <c r="BE598" s="45"/>
      <c r="BF598" s="45">
        <v>0</v>
      </c>
      <c r="BG598" s="46"/>
      <c r="BH598" s="46">
        <v>17286748.77</v>
      </c>
      <c r="BI598" s="46"/>
      <c r="BJ598" s="46">
        <v>22852271.5</v>
      </c>
      <c r="BK598" s="46">
        <v>9680951.6799999997</v>
      </c>
      <c r="BL598" s="46">
        <v>7865557.96</v>
      </c>
      <c r="BM598" s="46">
        <v>776492.08</v>
      </c>
      <c r="BN598" s="46">
        <v>1476753.18</v>
      </c>
      <c r="BP598" s="48">
        <f>+AY598-'Приложение 2'!E600</f>
        <v>0</v>
      </c>
      <c r="BR598" s="74"/>
      <c r="BT598" s="75"/>
      <c r="BU598" s="75"/>
    </row>
    <row r="599" spans="1:73" ht="12.75" customHeight="1" x14ac:dyDescent="0.2">
      <c r="A599" s="36">
        <f t="shared" si="219"/>
        <v>585</v>
      </c>
      <c r="B599" s="36">
        <f t="shared" si="220"/>
        <v>95</v>
      </c>
      <c r="C599" s="37" t="s">
        <v>125</v>
      </c>
      <c r="D599" s="36" t="s">
        <v>719</v>
      </c>
      <c r="E599" s="38" t="s">
        <v>60</v>
      </c>
      <c r="F599" s="39" t="s">
        <v>381</v>
      </c>
      <c r="G599" s="39">
        <v>2</v>
      </c>
      <c r="H599" s="39">
        <v>2</v>
      </c>
      <c r="I599" s="38">
        <v>565</v>
      </c>
      <c r="J599" s="38">
        <v>565</v>
      </c>
      <c r="K599" s="38">
        <v>0</v>
      </c>
      <c r="L599" s="40">
        <v>36</v>
      </c>
      <c r="M599" s="41" t="e">
        <f t="shared" si="217"/>
        <v>#REF!</v>
      </c>
      <c r="N599" s="41"/>
      <c r="O599" s="41">
        <v>1131789.2</v>
      </c>
      <c r="P599" s="41">
        <v>0</v>
      </c>
      <c r="Q599" s="41">
        <f t="shared" si="218"/>
        <v>47314.23</v>
      </c>
      <c r="R599" s="41" t="e">
        <f>IF(Y599&gt;0, Y599, 0)</f>
        <v>#REF!</v>
      </c>
      <c r="S599" s="41">
        <f>+AY599-O599-P599-Q599</f>
        <v>10266028.120000001</v>
      </c>
      <c r="T599" s="38">
        <v>17640.5</v>
      </c>
      <c r="U599" s="38">
        <v>20256.87</v>
      </c>
      <c r="V599" s="39">
        <v>2027</v>
      </c>
      <c r="W599" s="50">
        <v>0</v>
      </c>
      <c r="X599" s="43">
        <f>+(J599*8.21+K599*22.53)*12*0.85</f>
        <v>47314.23</v>
      </c>
      <c r="Y599" s="50" t="e">
        <f>+(J599*8.21+K599*22.53)*12*10+[4]Лист1!$BC$193</f>
        <v>#REF!</v>
      </c>
      <c r="Z599" s="33"/>
      <c r="AA599" s="43">
        <f t="shared" si="221"/>
        <v>11445131.551624199</v>
      </c>
      <c r="AB599" s="43">
        <v>1455378.4</v>
      </c>
      <c r="AC599" s="43">
        <v>520349.68</v>
      </c>
      <c r="AD599" s="43">
        <v>200673.9</v>
      </c>
      <c r="AE599" s="43">
        <v>0</v>
      </c>
      <c r="AF599" s="43">
        <v>182841.15</v>
      </c>
      <c r="AG599" s="43">
        <v>0</v>
      </c>
      <c r="AH599" s="43">
        <v>0</v>
      </c>
      <c r="AI599" s="43">
        <v>0</v>
      </c>
      <c r="AJ599" s="43">
        <v>1774152.84</v>
      </c>
      <c r="AK599" s="43">
        <v>0</v>
      </c>
      <c r="AL599" s="43">
        <v>3027671.13</v>
      </c>
      <c r="AM599" s="43">
        <v>2805817.72</v>
      </c>
      <c r="AN599" s="43">
        <v>1145839.8315000001</v>
      </c>
      <c r="AO599" s="43">
        <v>114451.3155</v>
      </c>
      <c r="AP599" s="43">
        <v>217955.58462420001</v>
      </c>
      <c r="AQ599" s="5">
        <f t="shared" si="222"/>
        <v>7</v>
      </c>
      <c r="AS599" s="36">
        <f t="shared" si="224"/>
        <v>173</v>
      </c>
      <c r="AT599" s="36">
        <f t="shared" si="225"/>
        <v>93</v>
      </c>
      <c r="AU599" s="37" t="s">
        <v>125</v>
      </c>
      <c r="AV599" s="36" t="s">
        <v>719</v>
      </c>
      <c r="AW599" s="36"/>
      <c r="AX599" s="45" t="e">
        <f t="shared" si="227"/>
        <v>#REF!</v>
      </c>
      <c r="AY599" s="46">
        <v>11445131.550000001</v>
      </c>
      <c r="AZ599" s="46">
        <v>1455378.4</v>
      </c>
      <c r="BA599" s="46">
        <v>520349.68</v>
      </c>
      <c r="BB599" s="46">
        <v>200673.9</v>
      </c>
      <c r="BC599" s="46"/>
      <c r="BD599" s="46">
        <v>182841.15</v>
      </c>
      <c r="BE599" s="45"/>
      <c r="BF599" s="45">
        <v>0</v>
      </c>
      <c r="BG599" s="46"/>
      <c r="BH599" s="46">
        <v>1774152.84</v>
      </c>
      <c r="BI599" s="46"/>
      <c r="BJ599" s="46">
        <v>3027671.13</v>
      </c>
      <c r="BK599" s="46">
        <v>2805817.72</v>
      </c>
      <c r="BL599" s="46">
        <v>1145839.83</v>
      </c>
      <c r="BM599" s="46">
        <v>114451.32</v>
      </c>
      <c r="BN599" s="46">
        <v>217955.58</v>
      </c>
      <c r="BP599" s="48">
        <f>+AY599-'Приложение 2'!E601</f>
        <v>0</v>
      </c>
    </row>
    <row r="600" spans="1:73" ht="12.75" customHeight="1" x14ac:dyDescent="0.2">
      <c r="A600" s="36">
        <f t="shared" si="219"/>
        <v>586</v>
      </c>
      <c r="B600" s="36">
        <f t="shared" si="220"/>
        <v>96</v>
      </c>
      <c r="C600" s="37" t="s">
        <v>125</v>
      </c>
      <c r="D600" s="36" t="s">
        <v>720</v>
      </c>
      <c r="E600" s="38" t="s">
        <v>60</v>
      </c>
      <c r="F600" s="39" t="s">
        <v>381</v>
      </c>
      <c r="G600" s="39">
        <v>2</v>
      </c>
      <c r="H600" s="39">
        <v>2</v>
      </c>
      <c r="I600" s="38">
        <v>830.3</v>
      </c>
      <c r="J600" s="38">
        <v>830.3</v>
      </c>
      <c r="K600" s="38">
        <v>0</v>
      </c>
      <c r="L600" s="40">
        <v>32</v>
      </c>
      <c r="M600" s="41" t="e">
        <f t="shared" si="217"/>
        <v>#REF!</v>
      </c>
      <c r="N600" s="41"/>
      <c r="O600" s="41">
        <v>1797945.68</v>
      </c>
      <c r="P600" s="41">
        <v>0</v>
      </c>
      <c r="Q600" s="41">
        <f t="shared" si="218"/>
        <v>69530.982600000003</v>
      </c>
      <c r="R600" s="41" t="e">
        <f>IF(Y600&gt;0, Y600, 0)</f>
        <v>#REF!</v>
      </c>
      <c r="S600" s="41">
        <f>+AY600-O600-P600-Q600</f>
        <v>16308479.507400002</v>
      </c>
      <c r="T600" s="38">
        <v>19015.64</v>
      </c>
      <c r="U600" s="38">
        <v>21890.83</v>
      </c>
      <c r="V600" s="39">
        <v>2027</v>
      </c>
      <c r="W600" s="50">
        <v>0</v>
      </c>
      <c r="X600" s="43">
        <f>+(J600*8.21+K600*22.53)*12*0.85</f>
        <v>69530.982600000003</v>
      </c>
      <c r="Y600" s="50" t="e">
        <f>+(J600*8.21+K600*22.53)*12*10+[4]Лист1!$BC$194</f>
        <v>#REF!</v>
      </c>
      <c r="Z600" s="33"/>
      <c r="AA600" s="43">
        <f t="shared" si="221"/>
        <v>18175956.17865346</v>
      </c>
      <c r="AB600" s="43">
        <v>2138762.29</v>
      </c>
      <c r="AC600" s="43">
        <v>764683.79</v>
      </c>
      <c r="AD600" s="43">
        <v>294901.84000000003</v>
      </c>
      <c r="AE600" s="43">
        <v>1141773.93</v>
      </c>
      <c r="AF600" s="43">
        <v>268695.58</v>
      </c>
      <c r="AG600" s="43">
        <v>0</v>
      </c>
      <c r="AH600" s="43">
        <v>0</v>
      </c>
      <c r="AI600" s="43">
        <v>0</v>
      </c>
      <c r="AJ600" s="43">
        <v>2607219.65</v>
      </c>
      <c r="AK600" s="43">
        <v>0</v>
      </c>
      <c r="AL600" s="43">
        <v>4449336.8899999997</v>
      </c>
      <c r="AM600" s="43">
        <v>4123310.54</v>
      </c>
      <c r="AN600" s="43">
        <v>1860245.5544</v>
      </c>
      <c r="AO600" s="43">
        <v>181759.56169999999</v>
      </c>
      <c r="AP600" s="43">
        <v>345266.55255346</v>
      </c>
      <c r="AQ600" s="5">
        <f t="shared" si="222"/>
        <v>8</v>
      </c>
      <c r="AS600" s="36">
        <f t="shared" si="224"/>
        <v>174</v>
      </c>
      <c r="AT600" s="36">
        <f t="shared" si="225"/>
        <v>94</v>
      </c>
      <c r="AU600" s="37" t="s">
        <v>125</v>
      </c>
      <c r="AV600" s="36" t="s">
        <v>720</v>
      </c>
      <c r="AW600" s="36"/>
      <c r="AX600" s="45" t="e">
        <f t="shared" si="227"/>
        <v>#REF!</v>
      </c>
      <c r="AY600" s="46">
        <v>18175956.170000002</v>
      </c>
      <c r="AZ600" s="46">
        <v>2138762.29</v>
      </c>
      <c r="BA600" s="46">
        <v>764683.79</v>
      </c>
      <c r="BB600" s="46">
        <v>294901.84000000003</v>
      </c>
      <c r="BC600" s="46">
        <v>1141773.93</v>
      </c>
      <c r="BD600" s="46">
        <v>268695.58</v>
      </c>
      <c r="BE600" s="45"/>
      <c r="BF600" s="45">
        <v>0</v>
      </c>
      <c r="BG600" s="46"/>
      <c r="BH600" s="46">
        <v>2607219.65</v>
      </c>
      <c r="BI600" s="46"/>
      <c r="BJ600" s="46">
        <v>4449336.8899999997</v>
      </c>
      <c r="BK600" s="46">
        <v>4123310.54</v>
      </c>
      <c r="BL600" s="46">
        <v>1860245.55</v>
      </c>
      <c r="BM600" s="46">
        <v>181759.56</v>
      </c>
      <c r="BN600" s="46">
        <v>345266.55</v>
      </c>
      <c r="BP600" s="48">
        <f>+AY600-'Приложение 2'!E602</f>
        <v>0</v>
      </c>
    </row>
    <row r="601" spans="1:73" ht="12.75" customHeight="1" x14ac:dyDescent="0.2">
      <c r="A601" s="36">
        <f t="shared" si="219"/>
        <v>587</v>
      </c>
      <c r="B601" s="36">
        <f t="shared" si="220"/>
        <v>97</v>
      </c>
      <c r="C601" s="37" t="s">
        <v>125</v>
      </c>
      <c r="D601" s="36" t="s">
        <v>721</v>
      </c>
      <c r="E601" s="38" t="s">
        <v>69</v>
      </c>
      <c r="F601" s="39" t="s">
        <v>61</v>
      </c>
      <c r="G601" s="39">
        <v>4</v>
      </c>
      <c r="H601" s="39">
        <v>6</v>
      </c>
      <c r="I601" s="38">
        <v>3968.9</v>
      </c>
      <c r="J601" s="38">
        <v>3725.7</v>
      </c>
      <c r="K601" s="38">
        <v>243.2</v>
      </c>
      <c r="L601" s="40">
        <v>159</v>
      </c>
      <c r="M601" s="41" t="e">
        <f t="shared" si="217"/>
        <v>#REF!</v>
      </c>
      <c r="N601" s="41"/>
      <c r="O601" s="41">
        <v>1451739.65</v>
      </c>
      <c r="P601" s="41">
        <v>0</v>
      </c>
      <c r="Q601" s="41">
        <f t="shared" ref="Q601:Q623" si="228">+W601+X601</f>
        <v>496227.50099999993</v>
      </c>
      <c r="R601" s="41" t="e">
        <f>IF(Y601&gt;0, Y601, 0)</f>
        <v>#REF!</v>
      </c>
      <c r="S601" s="41" t="e">
        <f>IF(Y601&gt;0, AY601-O601-P601-Q601-R601, 0)</f>
        <v>#REF!</v>
      </c>
      <c r="T601" s="38">
        <v>6862.03</v>
      </c>
      <c r="U601" s="38">
        <v>7878.75</v>
      </c>
      <c r="V601" s="39">
        <v>2027</v>
      </c>
      <c r="W601" s="50">
        <v>0</v>
      </c>
      <c r="X601" s="43">
        <f>+(J601*11.55+K601*23.1)*12*0.85</f>
        <v>496227.50099999993</v>
      </c>
      <c r="Y601" s="50" t="e">
        <f>+(J601*11.55+K601*23.1)*12*30+[4]Лист1!$BC$197</f>
        <v>#REF!</v>
      </c>
      <c r="Z601" s="33"/>
      <c r="AA601" s="43">
        <f t="shared" si="221"/>
        <v>31269970.882180478</v>
      </c>
      <c r="AB601" s="43">
        <v>0</v>
      </c>
      <c r="AC601" s="43">
        <v>0</v>
      </c>
      <c r="AD601" s="43">
        <v>0</v>
      </c>
      <c r="AE601" s="43">
        <v>0</v>
      </c>
      <c r="AF601" s="43">
        <v>0</v>
      </c>
      <c r="AG601" s="43">
        <v>0</v>
      </c>
      <c r="AH601" s="43">
        <v>0</v>
      </c>
      <c r="AI601" s="43">
        <v>0</v>
      </c>
      <c r="AJ601" s="43">
        <v>0</v>
      </c>
      <c r="AK601" s="43">
        <v>0</v>
      </c>
      <c r="AL601" s="43">
        <v>27234706.219999999</v>
      </c>
      <c r="AM601" s="43">
        <v>0</v>
      </c>
      <c r="AN601" s="43">
        <v>3126997.088</v>
      </c>
      <c r="AO601" s="43">
        <v>312699.70880000002</v>
      </c>
      <c r="AP601" s="43">
        <v>595567.86538047995</v>
      </c>
      <c r="AQ601" s="5">
        <f t="shared" si="222"/>
        <v>1</v>
      </c>
      <c r="AS601" s="36">
        <f t="shared" si="224"/>
        <v>175</v>
      </c>
      <c r="AT601" s="36">
        <f t="shared" si="225"/>
        <v>95</v>
      </c>
      <c r="AU601" s="37" t="s">
        <v>125</v>
      </c>
      <c r="AV601" s="36" t="s">
        <v>721</v>
      </c>
      <c r="AW601" s="36"/>
      <c r="AX601" s="45" t="e">
        <f t="shared" si="227"/>
        <v>#REF!</v>
      </c>
      <c r="AY601" s="46">
        <v>31269970.890000001</v>
      </c>
      <c r="AZ601" s="46"/>
      <c r="BA601" s="46"/>
      <c r="BB601" s="46"/>
      <c r="BC601" s="46"/>
      <c r="BD601" s="46"/>
      <c r="BE601" s="45"/>
      <c r="BF601" s="45">
        <v>0</v>
      </c>
      <c r="BG601" s="46"/>
      <c r="BH601" s="46"/>
      <c r="BI601" s="46"/>
      <c r="BJ601" s="46">
        <v>27234706.219999999</v>
      </c>
      <c r="BK601" s="46"/>
      <c r="BL601" s="46">
        <v>3126997.09</v>
      </c>
      <c r="BM601" s="46">
        <v>312699.71000000002</v>
      </c>
      <c r="BN601" s="46">
        <v>595567.87</v>
      </c>
      <c r="BP601" s="48">
        <f>+AY601-'Приложение 2'!E603</f>
        <v>0</v>
      </c>
    </row>
    <row r="602" spans="1:73" ht="12.75" customHeight="1" x14ac:dyDescent="0.2">
      <c r="A602" s="36">
        <f t="shared" si="219"/>
        <v>588</v>
      </c>
      <c r="B602" s="36">
        <f t="shared" si="220"/>
        <v>98</v>
      </c>
      <c r="C602" s="37" t="s">
        <v>125</v>
      </c>
      <c r="D602" s="36" t="s">
        <v>722</v>
      </c>
      <c r="E602" s="38" t="s">
        <v>149</v>
      </c>
      <c r="F602" s="39" t="s">
        <v>61</v>
      </c>
      <c r="G602" s="39">
        <v>4</v>
      </c>
      <c r="H602" s="39">
        <v>6</v>
      </c>
      <c r="I602" s="38">
        <v>5045</v>
      </c>
      <c r="J602" s="38">
        <v>5045</v>
      </c>
      <c r="K602" s="38">
        <v>0</v>
      </c>
      <c r="L602" s="40">
        <v>218</v>
      </c>
      <c r="M602" s="41">
        <f t="shared" si="217"/>
        <v>124661647.28999999</v>
      </c>
      <c r="N602" s="41"/>
      <c r="O602" s="41">
        <v>4703475.2699999996</v>
      </c>
      <c r="P602" s="41">
        <v>0</v>
      </c>
      <c r="Q602" s="41">
        <f t="shared" si="228"/>
        <v>4517813.6900000004</v>
      </c>
      <c r="R602" s="41">
        <v>2097711</v>
      </c>
      <c r="S602" s="41">
        <v>113342647.33</v>
      </c>
      <c r="T602" s="38">
        <v>21491.65</v>
      </c>
      <c r="U602" s="38">
        <v>24709.94</v>
      </c>
      <c r="V602" s="39">
        <v>2027</v>
      </c>
      <c r="W602" s="43">
        <v>3923462.24</v>
      </c>
      <c r="X602" s="43">
        <f>+(J602*11.55+K602*23.1)*12*0.85</f>
        <v>594351.44999999995</v>
      </c>
      <c r="Y602" s="43">
        <f>+(J602*11.55+K602*23.1)*12*30</f>
        <v>20977110</v>
      </c>
      <c r="Z602" s="33"/>
      <c r="AA602" s="43">
        <f t="shared" si="221"/>
        <v>124661647.29228249</v>
      </c>
      <c r="AB602" s="43">
        <v>14324716.09</v>
      </c>
      <c r="AC602" s="43">
        <v>5792868.9100000001</v>
      </c>
      <c r="AD602" s="43">
        <v>6123470.6799999997</v>
      </c>
      <c r="AE602" s="43">
        <v>4669163.25</v>
      </c>
      <c r="AF602" s="43">
        <v>2042809.15</v>
      </c>
      <c r="AG602" s="43">
        <v>0</v>
      </c>
      <c r="AH602" s="43">
        <v>0</v>
      </c>
      <c r="AI602" s="43">
        <v>0</v>
      </c>
      <c r="AJ602" s="43">
        <v>26187717.899999999</v>
      </c>
      <c r="AK602" s="43">
        <v>0</v>
      </c>
      <c r="AL602" s="43">
        <v>34618935.43</v>
      </c>
      <c r="AM602" s="43">
        <v>14665686.130000001</v>
      </c>
      <c r="AN602" s="43">
        <v>12618620.089500001</v>
      </c>
      <c r="AO602" s="43">
        <v>1246616.473</v>
      </c>
      <c r="AP602" s="43">
        <v>2371043.1897824998</v>
      </c>
      <c r="AQ602" s="5">
        <f t="shared" si="222"/>
        <v>8</v>
      </c>
      <c r="AS602" s="36">
        <f t="shared" si="224"/>
        <v>176</v>
      </c>
      <c r="AT602" s="36">
        <f t="shared" si="225"/>
        <v>96</v>
      </c>
      <c r="AU602" s="37" t="s">
        <v>125</v>
      </c>
      <c r="AV602" s="36" t="s">
        <v>722</v>
      </c>
      <c r="AW602" s="36"/>
      <c r="AX602" s="45">
        <f t="shared" si="227"/>
        <v>0</v>
      </c>
      <c r="AY602" s="46">
        <v>124661647.29000001</v>
      </c>
      <c r="AZ602" s="46">
        <v>14324716.09</v>
      </c>
      <c r="BA602" s="46">
        <v>5792868.9100000001</v>
      </c>
      <c r="BB602" s="46">
        <v>6123470.6799999997</v>
      </c>
      <c r="BC602" s="46">
        <v>4669163.25</v>
      </c>
      <c r="BD602" s="46">
        <v>2042809.15</v>
      </c>
      <c r="BE602" s="45"/>
      <c r="BF602" s="45">
        <v>0</v>
      </c>
      <c r="BG602" s="46"/>
      <c r="BH602" s="46">
        <v>26187717.899999999</v>
      </c>
      <c r="BI602" s="46"/>
      <c r="BJ602" s="46">
        <v>34618935.43</v>
      </c>
      <c r="BK602" s="46">
        <v>14665686.130000001</v>
      </c>
      <c r="BL602" s="46">
        <v>12618620.09</v>
      </c>
      <c r="BM602" s="46">
        <v>1246616.47</v>
      </c>
      <c r="BN602" s="46">
        <v>2371043.19</v>
      </c>
      <c r="BP602" s="48">
        <f>+AY602-'Приложение 2'!E604</f>
        <v>0</v>
      </c>
      <c r="BR602" s="74"/>
      <c r="BT602" s="75"/>
      <c r="BU602" s="75"/>
    </row>
    <row r="603" spans="1:73" ht="12.75" customHeight="1" x14ac:dyDescent="0.2">
      <c r="A603" s="36">
        <f t="shared" si="219"/>
        <v>589</v>
      </c>
      <c r="B603" s="36">
        <f t="shared" si="220"/>
        <v>99</v>
      </c>
      <c r="C603" s="37" t="s">
        <v>125</v>
      </c>
      <c r="D603" s="36" t="s">
        <v>723</v>
      </c>
      <c r="E603" s="38" t="s">
        <v>144</v>
      </c>
      <c r="F603" s="39" t="s">
        <v>61</v>
      </c>
      <c r="G603" s="39">
        <v>4</v>
      </c>
      <c r="H603" s="39">
        <v>4</v>
      </c>
      <c r="I603" s="38">
        <v>3363.2</v>
      </c>
      <c r="J603" s="38">
        <v>3294.1</v>
      </c>
      <c r="K603" s="38">
        <v>69.099999999999895</v>
      </c>
      <c r="L603" s="40">
        <v>114</v>
      </c>
      <c r="M603" s="41">
        <f t="shared" si="217"/>
        <v>81087660.050000012</v>
      </c>
      <c r="N603" s="41"/>
      <c r="O603" s="41">
        <v>3020936.24</v>
      </c>
      <c r="P603" s="41">
        <v>0</v>
      </c>
      <c r="Q603" s="41">
        <f t="shared" si="228"/>
        <v>3099411.8830000004</v>
      </c>
      <c r="R603" s="41">
        <v>4281451.0199999996</v>
      </c>
      <c r="S603" s="41">
        <v>70685860.907000005</v>
      </c>
      <c r="T603" s="38">
        <v>21086.73</v>
      </c>
      <c r="U603" s="38">
        <v>24110.27</v>
      </c>
      <c r="V603" s="39">
        <v>2027</v>
      </c>
      <c r="W603" s="43">
        <v>2695052.62</v>
      </c>
      <c r="X603" s="43">
        <f>+(J603*11.55+K603*23.1)*12*0.85</f>
        <v>404359.26300000004</v>
      </c>
      <c r="Y603" s="43">
        <f>+(J603*11.55+K603*23.1)*12*30</f>
        <v>14271503.4</v>
      </c>
      <c r="Z603" s="33"/>
      <c r="AA603" s="43">
        <f t="shared" si="221"/>
        <v>81087660.052249148</v>
      </c>
      <c r="AB603" s="43">
        <v>9549432.1400000006</v>
      </c>
      <c r="AC603" s="43">
        <v>3861759.5</v>
      </c>
      <c r="AD603" s="43">
        <v>4082151.95</v>
      </c>
      <c r="AE603" s="43">
        <v>3112652.1</v>
      </c>
      <c r="AF603" s="43">
        <v>0</v>
      </c>
      <c r="AG603" s="43">
        <v>0</v>
      </c>
      <c r="AH603" s="43">
        <v>0</v>
      </c>
      <c r="AI603" s="43">
        <v>0</v>
      </c>
      <c r="AJ603" s="43">
        <v>17457786.489999998</v>
      </c>
      <c r="AK603" s="43">
        <v>0</v>
      </c>
      <c r="AL603" s="43">
        <v>23078375.350000001</v>
      </c>
      <c r="AM603" s="43">
        <v>9776736.4900000002</v>
      </c>
      <c r="AN603" s="43">
        <v>7807036.8542999998</v>
      </c>
      <c r="AO603" s="43">
        <v>810876.60060000001</v>
      </c>
      <c r="AP603" s="43">
        <v>1550852.5773491401</v>
      </c>
      <c r="AQ603" s="5">
        <f t="shared" si="222"/>
        <v>7</v>
      </c>
      <c r="AS603" s="36">
        <f t="shared" si="224"/>
        <v>177</v>
      </c>
      <c r="AT603" s="36">
        <f t="shared" si="225"/>
        <v>97</v>
      </c>
      <c r="AU603" s="37" t="s">
        <v>125</v>
      </c>
      <c r="AV603" s="36" t="s">
        <v>723</v>
      </c>
      <c r="AW603" s="36"/>
      <c r="AX603" s="45">
        <f t="shared" si="227"/>
        <v>0</v>
      </c>
      <c r="AY603" s="46">
        <v>81087660.049999997</v>
      </c>
      <c r="AZ603" s="46">
        <v>9549432.1400000006</v>
      </c>
      <c r="BA603" s="46">
        <v>3861759.5</v>
      </c>
      <c r="BB603" s="46">
        <v>4082151.95</v>
      </c>
      <c r="BC603" s="46">
        <v>3112652.1</v>
      </c>
      <c r="BD603" s="46"/>
      <c r="BE603" s="45"/>
      <c r="BF603" s="45">
        <v>0</v>
      </c>
      <c r="BG603" s="46"/>
      <c r="BH603" s="46">
        <v>17457786.489999998</v>
      </c>
      <c r="BI603" s="46"/>
      <c r="BJ603" s="46">
        <v>23078375.350000001</v>
      </c>
      <c r="BK603" s="46">
        <v>9776736.4900000002</v>
      </c>
      <c r="BL603" s="46">
        <v>7807036.8499999996</v>
      </c>
      <c r="BM603" s="46">
        <v>810876.6</v>
      </c>
      <c r="BN603" s="46">
        <v>1550852.58</v>
      </c>
      <c r="BP603" s="48">
        <f>+AY603-'Приложение 2'!E605</f>
        <v>0</v>
      </c>
      <c r="BR603" s="74"/>
      <c r="BT603" s="75"/>
      <c r="BU603" s="75"/>
    </row>
    <row r="604" spans="1:73" ht="12.75" customHeight="1" x14ac:dyDescent="0.2">
      <c r="A604" s="36">
        <f t="shared" si="219"/>
        <v>590</v>
      </c>
      <c r="B604" s="36">
        <f t="shared" si="220"/>
        <v>100</v>
      </c>
      <c r="C604" s="37" t="s">
        <v>125</v>
      </c>
      <c r="D604" s="36" t="s">
        <v>724</v>
      </c>
      <c r="E604" s="38" t="s">
        <v>60</v>
      </c>
      <c r="F604" s="39" t="s">
        <v>61</v>
      </c>
      <c r="G604" s="39">
        <v>9</v>
      </c>
      <c r="H604" s="39">
        <v>1</v>
      </c>
      <c r="I604" s="38">
        <v>2018.8</v>
      </c>
      <c r="J604" s="38">
        <v>1894.7</v>
      </c>
      <c r="K604" s="38">
        <v>124.1</v>
      </c>
      <c r="L604" s="40">
        <v>74</v>
      </c>
      <c r="M604" s="41">
        <f t="shared" si="217"/>
        <v>44423512.299999997</v>
      </c>
      <c r="N604" s="41"/>
      <c r="O604" s="41">
        <v>1438060.56</v>
      </c>
      <c r="P604" s="41">
        <v>0</v>
      </c>
      <c r="Q604" s="41">
        <f t="shared" si="228"/>
        <v>2566466.6953999996</v>
      </c>
      <c r="R604" s="41">
        <v>3489774.5159999998</v>
      </c>
      <c r="S604" s="41">
        <v>36929210.5286</v>
      </c>
      <c r="T604" s="38">
        <v>19105.900000000001</v>
      </c>
      <c r="U604" s="38">
        <v>22004.91</v>
      </c>
      <c r="V604" s="39">
        <v>2027</v>
      </c>
      <c r="W604" s="43">
        <v>2236876.88</v>
      </c>
      <c r="X604" s="43">
        <f>+(J604*15.35+K604*26.02)*12*0.85</f>
        <v>329589.81539999996</v>
      </c>
      <c r="Y604" s="43">
        <f>+(J604*15.35+K604*26.02)*12*30</f>
        <v>11632581.719999999</v>
      </c>
      <c r="Z604" s="33"/>
      <c r="AA604" s="43">
        <f t="shared" si="221"/>
        <v>44423512.307728864</v>
      </c>
      <c r="AB604" s="43">
        <v>4642209.45</v>
      </c>
      <c r="AC604" s="43">
        <v>3090655.24</v>
      </c>
      <c r="AD604" s="43">
        <v>2211180.19</v>
      </c>
      <c r="AE604" s="43">
        <v>1697382.95</v>
      </c>
      <c r="AF604" s="43">
        <v>645402.87</v>
      </c>
      <c r="AG604" s="43">
        <v>0</v>
      </c>
      <c r="AH604" s="43">
        <v>0</v>
      </c>
      <c r="AI604" s="43">
        <v>0</v>
      </c>
      <c r="AJ604" s="43">
        <v>2196836.96</v>
      </c>
      <c r="AK604" s="43">
        <v>0</v>
      </c>
      <c r="AL604" s="43">
        <v>19071873.149999999</v>
      </c>
      <c r="AM604" s="43">
        <v>5015446.4800000004</v>
      </c>
      <c r="AN604" s="43">
        <v>4564820.5219999999</v>
      </c>
      <c r="AO604" s="43">
        <v>444235.12310000003</v>
      </c>
      <c r="AP604" s="43">
        <v>843469.37262885994</v>
      </c>
      <c r="AQ604" s="5">
        <f t="shared" si="222"/>
        <v>8</v>
      </c>
      <c r="AS604" s="36">
        <f t="shared" si="224"/>
        <v>178</v>
      </c>
      <c r="AT604" s="36">
        <f t="shared" si="225"/>
        <v>98</v>
      </c>
      <c r="AU604" s="37" t="s">
        <v>125</v>
      </c>
      <c r="AV604" s="36" t="s">
        <v>724</v>
      </c>
      <c r="AW604" s="36"/>
      <c r="AX604" s="45">
        <f t="shared" si="227"/>
        <v>0</v>
      </c>
      <c r="AY604" s="46">
        <v>44423512.299999997</v>
      </c>
      <c r="AZ604" s="46">
        <v>4642209.45</v>
      </c>
      <c r="BA604" s="46">
        <v>3090655.24</v>
      </c>
      <c r="BB604" s="46">
        <v>2211180.19</v>
      </c>
      <c r="BC604" s="46">
        <v>1697382.95</v>
      </c>
      <c r="BD604" s="46">
        <v>645402.87</v>
      </c>
      <c r="BE604" s="45"/>
      <c r="BF604" s="45">
        <v>0</v>
      </c>
      <c r="BG604" s="46"/>
      <c r="BH604" s="46">
        <v>2196836.96</v>
      </c>
      <c r="BI604" s="46"/>
      <c r="BJ604" s="46">
        <v>19071873.149999999</v>
      </c>
      <c r="BK604" s="46">
        <v>5015446.4800000004</v>
      </c>
      <c r="BL604" s="46">
        <v>4564820.5199999996</v>
      </c>
      <c r="BM604" s="46">
        <v>444235.12</v>
      </c>
      <c r="BN604" s="46">
        <v>843469.37</v>
      </c>
      <c r="BP604" s="48">
        <f>+AY604-'Приложение 2'!E606</f>
        <v>0</v>
      </c>
      <c r="BR604" s="74"/>
      <c r="BT604" s="75"/>
      <c r="BU604" s="75"/>
    </row>
    <row r="605" spans="1:73" ht="12.75" customHeight="1" x14ac:dyDescent="0.2">
      <c r="A605" s="36">
        <f t="shared" si="219"/>
        <v>591</v>
      </c>
      <c r="B605" s="36">
        <f t="shared" si="220"/>
        <v>101</v>
      </c>
      <c r="C605" s="37" t="s">
        <v>125</v>
      </c>
      <c r="D605" s="36" t="s">
        <v>725</v>
      </c>
      <c r="E605" s="38" t="s">
        <v>283</v>
      </c>
      <c r="F605" s="39" t="s">
        <v>61</v>
      </c>
      <c r="G605" s="39">
        <v>5</v>
      </c>
      <c r="H605" s="39">
        <v>4</v>
      </c>
      <c r="I605" s="38">
        <v>3251.9</v>
      </c>
      <c r="J605" s="38">
        <v>3251.9</v>
      </c>
      <c r="K605" s="38">
        <v>0</v>
      </c>
      <c r="L605" s="40">
        <v>162</v>
      </c>
      <c r="M605" s="41">
        <f t="shared" si="217"/>
        <v>32102854.359999999</v>
      </c>
      <c r="N605" s="41"/>
      <c r="O605" s="41">
        <v>1496367.06</v>
      </c>
      <c r="P605" s="41">
        <v>0</v>
      </c>
      <c r="Q605" s="41">
        <f t="shared" si="228"/>
        <v>383106.33900000004</v>
      </c>
      <c r="R605" s="41">
        <v>3723849.6209999998</v>
      </c>
      <c r="S605" s="41">
        <v>26499531.34</v>
      </c>
      <c r="T605" s="38">
        <v>8480.7199999999993</v>
      </c>
      <c r="U605" s="38">
        <v>9872.0300000000007</v>
      </c>
      <c r="V605" s="39">
        <v>2027</v>
      </c>
      <c r="W605" s="50">
        <v>0</v>
      </c>
      <c r="X605" s="43">
        <f>+(J605*11.55+K605*23.1)*12*0.85</f>
        <v>383106.33900000004</v>
      </c>
      <c r="Y605" s="50" t="e">
        <f>+(J605*11.55+K605*23.1)*12*30+[4]Лист1!$BC$202</f>
        <v>#REF!</v>
      </c>
      <c r="Z605" s="33"/>
      <c r="AA605" s="43">
        <f t="shared" si="221"/>
        <v>32102854.361536961</v>
      </c>
      <c r="AB605" s="43">
        <v>0</v>
      </c>
      <c r="AC605" s="43">
        <v>0</v>
      </c>
      <c r="AD605" s="43">
        <v>3947059.33</v>
      </c>
      <c r="AE605" s="43">
        <v>0</v>
      </c>
      <c r="AF605" s="43">
        <v>1316751.45</v>
      </c>
      <c r="AG605" s="43">
        <v>0</v>
      </c>
      <c r="AH605" s="43">
        <v>0</v>
      </c>
      <c r="AI605" s="43">
        <v>0</v>
      </c>
      <c r="AJ605" s="43">
        <v>0</v>
      </c>
      <c r="AK605" s="43">
        <v>0</v>
      </c>
      <c r="AL605" s="43">
        <v>22314631.550000001</v>
      </c>
      <c r="AM605" s="43">
        <v>0</v>
      </c>
      <c r="AN605" s="43">
        <v>3600298.81</v>
      </c>
      <c r="AO605" s="43">
        <v>321028.54359999998</v>
      </c>
      <c r="AP605" s="43">
        <v>603084.67793696001</v>
      </c>
      <c r="AQ605" s="5">
        <f t="shared" si="222"/>
        <v>3</v>
      </c>
      <c r="AS605" s="36">
        <f t="shared" ref="AS605:AS625" si="229">+AS604+1</f>
        <v>179</v>
      </c>
      <c r="AT605" s="36">
        <f t="shared" ref="AT605:AT625" si="230">+AT604+1</f>
        <v>99</v>
      </c>
      <c r="AU605" s="37" t="s">
        <v>125</v>
      </c>
      <c r="AV605" s="36" t="s">
        <v>725</v>
      </c>
      <c r="AW605" s="36"/>
      <c r="AX605" s="45">
        <f t="shared" si="227"/>
        <v>0</v>
      </c>
      <c r="AY605" s="46">
        <v>32102854.359999999</v>
      </c>
      <c r="AZ605" s="46"/>
      <c r="BA605" s="46"/>
      <c r="BB605" s="46">
        <v>3947059.33</v>
      </c>
      <c r="BC605" s="46"/>
      <c r="BD605" s="46">
        <v>1316751.45</v>
      </c>
      <c r="BE605" s="45"/>
      <c r="BF605" s="45">
        <v>0</v>
      </c>
      <c r="BG605" s="46"/>
      <c r="BH605" s="46"/>
      <c r="BI605" s="46"/>
      <c r="BJ605" s="46">
        <v>22314631.550000001</v>
      </c>
      <c r="BK605" s="46"/>
      <c r="BL605" s="46">
        <v>3600298.81</v>
      </c>
      <c r="BM605" s="46">
        <v>321028.53999999998</v>
      </c>
      <c r="BN605" s="46">
        <v>603084.68000000005</v>
      </c>
      <c r="BP605" s="48">
        <f>+AY605-'Приложение 2'!E607</f>
        <v>0</v>
      </c>
      <c r="BR605" s="74"/>
      <c r="BT605" s="75"/>
      <c r="BU605" s="75"/>
    </row>
    <row r="606" spans="1:73" ht="12.75" customHeight="1" x14ac:dyDescent="0.2">
      <c r="A606" s="36">
        <f t="shared" si="219"/>
        <v>592</v>
      </c>
      <c r="B606" s="36">
        <f t="shared" si="220"/>
        <v>102</v>
      </c>
      <c r="C606" s="37" t="s">
        <v>125</v>
      </c>
      <c r="D606" s="36" t="s">
        <v>726</v>
      </c>
      <c r="E606" s="38" t="s">
        <v>69</v>
      </c>
      <c r="F606" s="39" t="s">
        <v>61</v>
      </c>
      <c r="G606" s="39">
        <v>4</v>
      </c>
      <c r="H606" s="39">
        <v>6</v>
      </c>
      <c r="I606" s="38">
        <v>4892.2</v>
      </c>
      <c r="J606" s="38">
        <v>4892.2</v>
      </c>
      <c r="K606" s="38">
        <v>0</v>
      </c>
      <c r="L606" s="40">
        <v>201</v>
      </c>
      <c r="M606" s="41">
        <f t="shared" si="217"/>
        <v>76921283.659999996</v>
      </c>
      <c r="N606" s="41"/>
      <c r="O606" s="41">
        <v>2537412.31</v>
      </c>
      <c r="P606" s="41">
        <v>0</v>
      </c>
      <c r="Q606" s="41">
        <f t="shared" si="228"/>
        <v>3304282.7319999998</v>
      </c>
      <c r="R606" s="41">
        <v>2034176.76</v>
      </c>
      <c r="S606" s="41">
        <v>69045411.857999995</v>
      </c>
      <c r="T606" s="38">
        <v>13756.63</v>
      </c>
      <c r="U606" s="38">
        <v>15723.25</v>
      </c>
      <c r="V606" s="39">
        <v>2027</v>
      </c>
      <c r="W606" s="43">
        <v>2727932.65</v>
      </c>
      <c r="X606" s="43">
        <f>+(J606*11.55+K606*23.1)*12*0.85</f>
        <v>576350.08200000005</v>
      </c>
      <c r="Y606" s="43">
        <f>+(J606*11.55+K606*23.1)*12*30</f>
        <v>20341767.600000001</v>
      </c>
      <c r="Z606" s="33"/>
      <c r="AA606" s="43">
        <f t="shared" si="221"/>
        <v>76921283.658578664</v>
      </c>
      <c r="AB606" s="43">
        <v>13890857.5</v>
      </c>
      <c r="AC606" s="43">
        <v>5617417.8899999997</v>
      </c>
      <c r="AD606" s="43">
        <v>0</v>
      </c>
      <c r="AE606" s="43">
        <v>0</v>
      </c>
      <c r="AF606" s="43">
        <v>0</v>
      </c>
      <c r="AG606" s="43">
        <v>0</v>
      </c>
      <c r="AH606" s="43">
        <v>0</v>
      </c>
      <c r="AI606" s="43">
        <v>0</v>
      </c>
      <c r="AJ606" s="43">
        <v>0</v>
      </c>
      <c r="AK606" s="43">
        <v>0</v>
      </c>
      <c r="AL606" s="43">
        <v>33570417.43</v>
      </c>
      <c r="AM606" s="43">
        <v>14221500.439999999</v>
      </c>
      <c r="AN606" s="43">
        <v>7380158.6415999997</v>
      </c>
      <c r="AO606" s="43">
        <v>769212.83649999998</v>
      </c>
      <c r="AP606" s="43">
        <v>1471718.9204786599</v>
      </c>
      <c r="AQ606" s="5">
        <f t="shared" si="222"/>
        <v>4</v>
      </c>
      <c r="AS606" s="36">
        <f t="shared" si="229"/>
        <v>180</v>
      </c>
      <c r="AT606" s="36">
        <f t="shared" si="230"/>
        <v>100</v>
      </c>
      <c r="AU606" s="37" t="s">
        <v>125</v>
      </c>
      <c r="AV606" s="36" t="s">
        <v>726</v>
      </c>
      <c r="AW606" s="36"/>
      <c r="AX606" s="45">
        <f t="shared" si="227"/>
        <v>0</v>
      </c>
      <c r="AY606" s="46">
        <v>76921283.659999996</v>
      </c>
      <c r="AZ606" s="46">
        <v>13890857.5</v>
      </c>
      <c r="BA606" s="46">
        <v>5617417.8899999997</v>
      </c>
      <c r="BB606" s="46"/>
      <c r="BC606" s="46"/>
      <c r="BD606" s="46"/>
      <c r="BE606" s="45"/>
      <c r="BF606" s="45">
        <v>0</v>
      </c>
      <c r="BG606" s="46"/>
      <c r="BH606" s="46"/>
      <c r="BI606" s="46"/>
      <c r="BJ606" s="46">
        <v>33570417.43</v>
      </c>
      <c r="BK606" s="46">
        <v>14221500.439999999</v>
      </c>
      <c r="BL606" s="46">
        <v>7380158.6399999997</v>
      </c>
      <c r="BM606" s="46">
        <v>769212.84</v>
      </c>
      <c r="BN606" s="46">
        <v>1471718.92</v>
      </c>
      <c r="BP606" s="48">
        <f>+AY606-'Приложение 2'!E608</f>
        <v>0</v>
      </c>
      <c r="BR606" s="74"/>
      <c r="BT606" s="75"/>
      <c r="BU606" s="75"/>
    </row>
    <row r="607" spans="1:73" ht="12.75" customHeight="1" x14ac:dyDescent="0.2">
      <c r="A607" s="36">
        <f t="shared" si="219"/>
        <v>593</v>
      </c>
      <c r="B607" s="36">
        <f t="shared" si="220"/>
        <v>103</v>
      </c>
      <c r="C607" s="37" t="s">
        <v>125</v>
      </c>
      <c r="D607" s="36" t="s">
        <v>727</v>
      </c>
      <c r="E607" s="38" t="s">
        <v>60</v>
      </c>
      <c r="F607" s="39" t="s">
        <v>61</v>
      </c>
      <c r="G607" s="39">
        <v>5</v>
      </c>
      <c r="H607" s="39">
        <v>2</v>
      </c>
      <c r="I607" s="38">
        <v>1534.7</v>
      </c>
      <c r="J607" s="38">
        <v>1534.7</v>
      </c>
      <c r="K607" s="38">
        <v>0</v>
      </c>
      <c r="L607" s="40">
        <v>55</v>
      </c>
      <c r="M607" s="41">
        <f t="shared" si="217"/>
        <v>37922344.93999999</v>
      </c>
      <c r="N607" s="41"/>
      <c r="O607" s="41">
        <v>3006784.27</v>
      </c>
      <c r="P607" s="41">
        <v>0</v>
      </c>
      <c r="Q607" s="41">
        <f t="shared" si="228"/>
        <v>1421060.6769999999</v>
      </c>
      <c r="R607" s="41">
        <f>IF(Y607&gt;0, Y607, 0)</f>
        <v>6381282.5999999996</v>
      </c>
      <c r="S607" s="41">
        <f>IF(Y607&gt;0, AY607-O607-P607-Q607-R607, 0)</f>
        <v>27113217.392999992</v>
      </c>
      <c r="T607" s="38">
        <v>21491.65</v>
      </c>
      <c r="U607" s="38">
        <v>24709.94</v>
      </c>
      <c r="V607" s="39">
        <v>2027</v>
      </c>
      <c r="W607" s="43">
        <v>1240257.67</v>
      </c>
      <c r="X607" s="43">
        <f>+(J607*11.55+K607*23.1)*12*0.85</f>
        <v>180803.00699999998</v>
      </c>
      <c r="Y607" s="43">
        <f>+(J607*11.55+K607*23.1)*12*30</f>
        <v>6381282.5999999996</v>
      </c>
      <c r="Z607" s="33"/>
      <c r="AA607" s="43">
        <f t="shared" si="221"/>
        <v>37922344.93352472</v>
      </c>
      <c r="AB607" s="43">
        <v>4357609.87</v>
      </c>
      <c r="AC607" s="43">
        <v>1762203.35</v>
      </c>
      <c r="AD607" s="43">
        <v>1862773.13</v>
      </c>
      <c r="AE607" s="43">
        <v>1420369.64</v>
      </c>
      <c r="AF607" s="43">
        <v>621427</v>
      </c>
      <c r="AG607" s="43">
        <v>0</v>
      </c>
      <c r="AH607" s="43">
        <v>0</v>
      </c>
      <c r="AI607" s="43">
        <v>0</v>
      </c>
      <c r="AJ607" s="43">
        <v>7966360.8899999997</v>
      </c>
      <c r="AK607" s="43">
        <v>0</v>
      </c>
      <c r="AL607" s="43">
        <v>10531155.65</v>
      </c>
      <c r="AM607" s="43">
        <v>4461333.7</v>
      </c>
      <c r="AN607" s="43">
        <v>3838611.7459</v>
      </c>
      <c r="AO607" s="43">
        <v>379223.44929999998</v>
      </c>
      <c r="AP607" s="43">
        <v>721276.50832471997</v>
      </c>
      <c r="AQ607" s="5">
        <f t="shared" si="222"/>
        <v>8</v>
      </c>
      <c r="AS607" s="36">
        <f t="shared" si="229"/>
        <v>181</v>
      </c>
      <c r="AT607" s="36">
        <f t="shared" si="230"/>
        <v>101</v>
      </c>
      <c r="AU607" s="37" t="s">
        <v>125</v>
      </c>
      <c r="AV607" s="36" t="s">
        <v>727</v>
      </c>
      <c r="AW607" s="36"/>
      <c r="AX607" s="45">
        <f t="shared" si="227"/>
        <v>0</v>
      </c>
      <c r="AY607" s="46">
        <v>37922344.939999998</v>
      </c>
      <c r="AZ607" s="46">
        <v>4357609.87</v>
      </c>
      <c r="BA607" s="46">
        <v>1762203.35</v>
      </c>
      <c r="BB607" s="46">
        <v>1862773.13</v>
      </c>
      <c r="BC607" s="46">
        <v>1420369.64</v>
      </c>
      <c r="BD607" s="46">
        <v>621427</v>
      </c>
      <c r="BE607" s="45"/>
      <c r="BF607" s="45">
        <v>0</v>
      </c>
      <c r="BG607" s="46"/>
      <c r="BH607" s="46">
        <v>7966360.8899999997</v>
      </c>
      <c r="BI607" s="46"/>
      <c r="BJ607" s="46">
        <v>10531155.65</v>
      </c>
      <c r="BK607" s="46">
        <v>4461333.7</v>
      </c>
      <c r="BL607" s="46">
        <v>3838611.75</v>
      </c>
      <c r="BM607" s="46">
        <v>379223.45</v>
      </c>
      <c r="BN607" s="46">
        <v>721276.51</v>
      </c>
      <c r="BP607" s="48">
        <f>+AY607-'Приложение 2'!E609</f>
        <v>0</v>
      </c>
    </row>
    <row r="608" spans="1:73" ht="12" customHeight="1" x14ac:dyDescent="0.2">
      <c r="A608" s="36">
        <f t="shared" si="219"/>
        <v>594</v>
      </c>
      <c r="B608" s="36">
        <f t="shared" si="220"/>
        <v>104</v>
      </c>
      <c r="C608" s="37" t="s">
        <v>125</v>
      </c>
      <c r="D608" s="36" t="s">
        <v>728</v>
      </c>
      <c r="E608" s="38" t="s">
        <v>141</v>
      </c>
      <c r="F608" s="39" t="s">
        <v>61</v>
      </c>
      <c r="G608" s="39">
        <v>4</v>
      </c>
      <c r="H608" s="39">
        <v>6</v>
      </c>
      <c r="I608" s="38">
        <v>4959.8999999999996</v>
      </c>
      <c r="J608" s="38">
        <v>4959.8999999999996</v>
      </c>
      <c r="K608" s="38">
        <v>0</v>
      </c>
      <c r="L608" s="40">
        <v>203</v>
      </c>
      <c r="M608" s="41">
        <f t="shared" si="217"/>
        <v>2974303.23</v>
      </c>
      <c r="N608" s="41"/>
      <c r="O608" s="41">
        <v>0</v>
      </c>
      <c r="P608" s="41">
        <v>0</v>
      </c>
      <c r="Q608" s="41">
        <f t="shared" si="228"/>
        <v>584325.81900000002</v>
      </c>
      <c r="R608" s="41">
        <f>+AY608-O608-P608-Q608</f>
        <v>2389977.4109999998</v>
      </c>
      <c r="S608" s="41">
        <v>0</v>
      </c>
      <c r="T608" s="38">
        <v>404.92</v>
      </c>
      <c r="U608" s="38">
        <v>599.66999999999996</v>
      </c>
      <c r="V608" s="39">
        <v>2027</v>
      </c>
      <c r="W608" s="50">
        <v>0</v>
      </c>
      <c r="X608" s="43">
        <f>+(J608*11.55+K608*23.1)*12*0.85</f>
        <v>584325.81900000002</v>
      </c>
      <c r="Y608" s="50" t="e">
        <f>+(J608*11.55+K608*23.1)*12*30+[4]Лист1!$BC$195</f>
        <v>#REF!</v>
      </c>
      <c r="Z608" s="33"/>
      <c r="AA608" s="53">
        <f t="shared" si="221"/>
        <v>2974303.23279418</v>
      </c>
      <c r="AB608" s="43">
        <v>0</v>
      </c>
      <c r="AC608" s="43">
        <v>0</v>
      </c>
      <c r="AD608" s="43">
        <v>0</v>
      </c>
      <c r="AE608" s="43">
        <v>0</v>
      </c>
      <c r="AF608" s="43">
        <v>2008350.67</v>
      </c>
      <c r="AG608" s="43">
        <v>0</v>
      </c>
      <c r="AH608" s="43">
        <v>0</v>
      </c>
      <c r="AI608" s="43">
        <v>0</v>
      </c>
      <c r="AJ608" s="43">
        <v>0</v>
      </c>
      <c r="AK608" s="43">
        <v>0</v>
      </c>
      <c r="AL608" s="43">
        <v>0</v>
      </c>
      <c r="AM608" s="43">
        <v>0</v>
      </c>
      <c r="AN608" s="43">
        <v>892290.96900000004</v>
      </c>
      <c r="AO608" s="43">
        <v>29743.032299999999</v>
      </c>
      <c r="AP608" s="43">
        <v>43918.561494180001</v>
      </c>
      <c r="AQ608" s="5">
        <f t="shared" si="222"/>
        <v>1</v>
      </c>
      <c r="AS608" s="36">
        <f t="shared" si="229"/>
        <v>182</v>
      </c>
      <c r="AT608" s="36">
        <f t="shared" si="230"/>
        <v>102</v>
      </c>
      <c r="AU608" s="37" t="s">
        <v>125</v>
      </c>
      <c r="AV608" s="36" t="s">
        <v>728</v>
      </c>
      <c r="AW608" s="36"/>
      <c r="AX608" s="45">
        <f t="shared" si="227"/>
        <v>0</v>
      </c>
      <c r="AY608" s="46">
        <v>2974303.23</v>
      </c>
      <c r="AZ608" s="46"/>
      <c r="BA608" s="46"/>
      <c r="BB608" s="46"/>
      <c r="BC608" s="46"/>
      <c r="BD608" s="46">
        <v>2008350.67</v>
      </c>
      <c r="BE608" s="45"/>
      <c r="BF608" s="45">
        <v>0</v>
      </c>
      <c r="BG608" s="46"/>
      <c r="BH608" s="46"/>
      <c r="BI608" s="46"/>
      <c r="BJ608" s="46"/>
      <c r="BK608" s="46"/>
      <c r="BL608" s="46">
        <v>892290.97</v>
      </c>
      <c r="BM608" s="46">
        <v>29743.03</v>
      </c>
      <c r="BN608" s="46">
        <v>43918.559999999998</v>
      </c>
      <c r="BP608" s="48">
        <f>+AY608-'Приложение 2'!E610</f>
        <v>0</v>
      </c>
    </row>
    <row r="609" spans="1:73" ht="12.75" customHeight="1" x14ac:dyDescent="0.2">
      <c r="A609" s="36">
        <f t="shared" si="219"/>
        <v>595</v>
      </c>
      <c r="B609" s="36">
        <f t="shared" si="220"/>
        <v>105</v>
      </c>
      <c r="C609" s="37" t="s">
        <v>125</v>
      </c>
      <c r="D609" s="36" t="s">
        <v>729</v>
      </c>
      <c r="E609" s="38" t="s">
        <v>206</v>
      </c>
      <c r="F609" s="39" t="s">
        <v>61</v>
      </c>
      <c r="G609" s="39">
        <v>4</v>
      </c>
      <c r="H609" s="39">
        <v>4</v>
      </c>
      <c r="I609" s="38">
        <v>3442.7</v>
      </c>
      <c r="J609" s="38">
        <v>3442.7</v>
      </c>
      <c r="K609" s="38">
        <v>0</v>
      </c>
      <c r="L609" s="40">
        <v>150</v>
      </c>
      <c r="M609" s="41">
        <f t="shared" si="217"/>
        <v>2064483.91</v>
      </c>
      <c r="N609" s="41"/>
      <c r="O609" s="41">
        <v>0</v>
      </c>
      <c r="P609" s="41">
        <v>0</v>
      </c>
      <c r="Q609" s="41">
        <f t="shared" si="228"/>
        <v>405584.48699999996</v>
      </c>
      <c r="R609" s="41">
        <f>+AY609-O609-P609-Q609</f>
        <v>1658899.423</v>
      </c>
      <c r="S609" s="41">
        <v>0</v>
      </c>
      <c r="T609" s="38">
        <v>404.92</v>
      </c>
      <c r="U609" s="38">
        <v>599.66999999999996</v>
      </c>
      <c r="V609" s="39">
        <v>2027</v>
      </c>
      <c r="W609" s="50">
        <v>0</v>
      </c>
      <c r="X609" s="43">
        <f>+(J609*11.55+K609*23.1)*12*0.85</f>
        <v>405584.48699999996</v>
      </c>
      <c r="Y609" s="50" t="e">
        <f>+(J609*11.55+K609*23.1)*12*30+[4]Лист1!$BC$196</f>
        <v>#REF!</v>
      </c>
      <c r="Z609" s="33"/>
      <c r="AA609" s="53">
        <f t="shared" si="221"/>
        <v>2064483.9115150599</v>
      </c>
      <c r="AB609" s="43">
        <v>0</v>
      </c>
      <c r="AC609" s="43">
        <v>0</v>
      </c>
      <c r="AD609" s="43">
        <v>0</v>
      </c>
      <c r="AE609" s="43">
        <v>0</v>
      </c>
      <c r="AF609" s="43">
        <v>1394009.73</v>
      </c>
      <c r="AG609" s="43">
        <v>0</v>
      </c>
      <c r="AH609" s="43">
        <v>0</v>
      </c>
      <c r="AI609" s="43">
        <v>0</v>
      </c>
      <c r="AJ609" s="43">
        <v>0</v>
      </c>
      <c r="AK609" s="43">
        <v>0</v>
      </c>
      <c r="AL609" s="43">
        <v>0</v>
      </c>
      <c r="AM609" s="43">
        <v>0</v>
      </c>
      <c r="AN609" s="43">
        <v>619345.17299999995</v>
      </c>
      <c r="AO609" s="43">
        <v>20644.839100000001</v>
      </c>
      <c r="AP609" s="43">
        <v>30484.169415060001</v>
      </c>
      <c r="AQ609" s="5">
        <f t="shared" si="222"/>
        <v>1</v>
      </c>
      <c r="AS609" s="36">
        <f t="shared" si="229"/>
        <v>183</v>
      </c>
      <c r="AT609" s="36">
        <f t="shared" si="230"/>
        <v>103</v>
      </c>
      <c r="AU609" s="37" t="s">
        <v>125</v>
      </c>
      <c r="AV609" s="36" t="s">
        <v>729</v>
      </c>
      <c r="AW609" s="36"/>
      <c r="AX609" s="45">
        <f t="shared" si="227"/>
        <v>0</v>
      </c>
      <c r="AY609" s="46">
        <v>2064483.91</v>
      </c>
      <c r="AZ609" s="46"/>
      <c r="BA609" s="46"/>
      <c r="BB609" s="46"/>
      <c r="BC609" s="46"/>
      <c r="BD609" s="46">
        <v>1394009.73</v>
      </c>
      <c r="BE609" s="45"/>
      <c r="BF609" s="45">
        <v>0</v>
      </c>
      <c r="BG609" s="46"/>
      <c r="BH609" s="46"/>
      <c r="BI609" s="46"/>
      <c r="BJ609" s="46"/>
      <c r="BK609" s="46"/>
      <c r="BL609" s="46">
        <v>619345.17000000004</v>
      </c>
      <c r="BM609" s="46">
        <v>20644.84</v>
      </c>
      <c r="BN609" s="46">
        <v>30484.17</v>
      </c>
      <c r="BP609" s="48">
        <f>+AY609-'Приложение 2'!E611</f>
        <v>0</v>
      </c>
    </row>
    <row r="610" spans="1:73" ht="12.75" customHeight="1" x14ac:dyDescent="0.2">
      <c r="A610" s="36">
        <f t="shared" si="219"/>
        <v>596</v>
      </c>
      <c r="B610" s="36">
        <f t="shared" si="220"/>
        <v>106</v>
      </c>
      <c r="C610" s="37" t="s">
        <v>125</v>
      </c>
      <c r="D610" s="36" t="s">
        <v>730</v>
      </c>
      <c r="E610" s="38" t="s">
        <v>731</v>
      </c>
      <c r="F610" s="39" t="s">
        <v>61</v>
      </c>
      <c r="G610" s="39">
        <v>7</v>
      </c>
      <c r="H610" s="39">
        <v>1</v>
      </c>
      <c r="I610" s="38">
        <v>1782.5</v>
      </c>
      <c r="J610" s="38">
        <v>1703.8</v>
      </c>
      <c r="K610" s="38">
        <v>78.7</v>
      </c>
      <c r="L610" s="40">
        <v>74</v>
      </c>
      <c r="M610" s="41">
        <f t="shared" si="217"/>
        <v>3591360</v>
      </c>
      <c r="N610" s="41"/>
      <c r="O610" s="41">
        <v>0</v>
      </c>
      <c r="P610" s="41">
        <v>0</v>
      </c>
      <c r="Q610" s="41">
        <f t="shared" si="228"/>
        <v>1914005.7608</v>
      </c>
      <c r="R610" s="41">
        <f>+AY610-O610-P610-Q610</f>
        <v>1677354.2392</v>
      </c>
      <c r="S610" s="41">
        <v>0</v>
      </c>
      <c r="T610" s="38">
        <v>2251.0300000000002</v>
      </c>
      <c r="U610" s="38">
        <v>2396.1</v>
      </c>
      <c r="V610" s="39">
        <v>2027</v>
      </c>
      <c r="W610" s="43">
        <v>1626354.5</v>
      </c>
      <c r="X610" s="43">
        <f>+(J610*15.35+K610*26.02)*12*0.85</f>
        <v>287651.26079999999</v>
      </c>
      <c r="Y610" s="43">
        <f>+(J610*15.35+K610*26.02)*12*30</f>
        <v>10152397.440000001</v>
      </c>
      <c r="Z610" s="33"/>
      <c r="AA610" s="53">
        <f t="shared" si="221"/>
        <v>4271050.0011999998</v>
      </c>
      <c r="AB610" s="43">
        <v>0</v>
      </c>
      <c r="AC610" s="43">
        <v>0</v>
      </c>
      <c r="AD610" s="43">
        <v>0</v>
      </c>
      <c r="AE610" s="43">
        <v>0</v>
      </c>
      <c r="AF610" s="43">
        <v>0</v>
      </c>
      <c r="AG610" s="43">
        <v>0</v>
      </c>
      <c r="AH610" s="43">
        <v>0</v>
      </c>
      <c r="AI610" s="43">
        <v>4012463.55</v>
      </c>
      <c r="AJ610" s="43">
        <v>0</v>
      </c>
      <c r="AK610" s="43">
        <v>0</v>
      </c>
      <c r="AL610" s="43">
        <v>0</v>
      </c>
      <c r="AM610" s="43">
        <v>0</v>
      </c>
      <c r="AN610" s="43">
        <v>128131.5</v>
      </c>
      <c r="AO610" s="43">
        <v>42710.5</v>
      </c>
      <c r="AP610" s="43">
        <v>87744.451199999996</v>
      </c>
      <c r="AQ610" s="5">
        <f t="shared" si="222"/>
        <v>1</v>
      </c>
      <c r="AS610" s="36">
        <f t="shared" si="229"/>
        <v>184</v>
      </c>
      <c r="AT610" s="36">
        <f t="shared" si="230"/>
        <v>104</v>
      </c>
      <c r="AU610" s="37" t="s">
        <v>125</v>
      </c>
      <c r="AV610" s="36" t="s">
        <v>730</v>
      </c>
      <c r="AW610" s="36"/>
      <c r="AX610" s="45">
        <f t="shared" si="227"/>
        <v>0</v>
      </c>
      <c r="AY610" s="46">
        <v>3591360</v>
      </c>
      <c r="AZ610" s="46"/>
      <c r="BA610" s="46"/>
      <c r="BB610" s="46"/>
      <c r="BC610" s="46"/>
      <c r="BD610" s="46"/>
      <c r="BE610" s="45"/>
      <c r="BF610" s="45">
        <v>0</v>
      </c>
      <c r="BG610" s="46">
        <v>3373924.70016</v>
      </c>
      <c r="BH610" s="46"/>
      <c r="BI610" s="46"/>
      <c r="BJ610" s="46"/>
      <c r="BK610" s="46"/>
      <c r="BL610" s="46">
        <v>107740.8</v>
      </c>
      <c r="BM610" s="46">
        <v>35913.599999999999</v>
      </c>
      <c r="BN610" s="46">
        <v>73780.899839999998</v>
      </c>
      <c r="BP610" s="48">
        <f>+AY610-'Приложение 2'!E612</f>
        <v>0</v>
      </c>
    </row>
    <row r="611" spans="1:73" ht="12.75" customHeight="1" x14ac:dyDescent="0.2">
      <c r="A611" s="36">
        <f t="shared" si="219"/>
        <v>597</v>
      </c>
      <c r="B611" s="36">
        <f t="shared" si="220"/>
        <v>107</v>
      </c>
      <c r="C611" s="37" t="s">
        <v>125</v>
      </c>
      <c r="D611" s="36" t="s">
        <v>732</v>
      </c>
      <c r="E611" s="38" t="s">
        <v>206</v>
      </c>
      <c r="F611" s="39" t="s">
        <v>61</v>
      </c>
      <c r="G611" s="39">
        <v>4</v>
      </c>
      <c r="H611" s="39">
        <v>4</v>
      </c>
      <c r="I611" s="38">
        <v>3406.6</v>
      </c>
      <c r="J611" s="38">
        <v>3406.6</v>
      </c>
      <c r="K611" s="38">
        <v>0</v>
      </c>
      <c r="L611" s="40">
        <v>175</v>
      </c>
      <c r="M611" s="41" t="e">
        <f t="shared" si="217"/>
        <v>#REF!</v>
      </c>
      <c r="N611" s="41"/>
      <c r="O611" s="41">
        <v>1540772.62</v>
      </c>
      <c r="P611" s="41">
        <v>0</v>
      </c>
      <c r="Q611" s="41">
        <f t="shared" si="228"/>
        <v>401331.54599999997</v>
      </c>
      <c r="R611" s="41" t="e">
        <f>IF(Y611&gt;0, Y611, 0)</f>
        <v>#REF!</v>
      </c>
      <c r="S611" s="41" t="e">
        <f>IF(Y611&gt;0, AY611-O611-P611-Q611-R611, 0)</f>
        <v>#REF!</v>
      </c>
      <c r="T611" s="38">
        <v>8478.34</v>
      </c>
      <c r="U611" s="38">
        <v>9705.39</v>
      </c>
      <c r="V611" s="39">
        <v>2027</v>
      </c>
      <c r="W611" s="50">
        <v>0</v>
      </c>
      <c r="X611" s="43">
        <f>+(J611*11.55+K611*23.1)*12*0.85</f>
        <v>401331.54599999997</v>
      </c>
      <c r="Y611" s="50" t="e">
        <f>+(J611*11.55+K611*23.1)*12*30+[4]Лист1!$BC$205</f>
        <v>#REF!</v>
      </c>
      <c r="Z611" s="33"/>
      <c r="AA611" s="43">
        <f t="shared" si="221"/>
        <v>33062381.5719367</v>
      </c>
      <c r="AB611" s="43">
        <v>0</v>
      </c>
      <c r="AC611" s="43">
        <v>3911593.1</v>
      </c>
      <c r="AD611" s="43">
        <v>4134829.58</v>
      </c>
      <c r="AE611" s="43">
        <v>3152818.93</v>
      </c>
      <c r="AF611" s="43">
        <v>0</v>
      </c>
      <c r="AG611" s="43">
        <v>0</v>
      </c>
      <c r="AH611" s="43">
        <v>0</v>
      </c>
      <c r="AI611" s="43">
        <v>0</v>
      </c>
      <c r="AJ611" s="43">
        <v>17683068.350000001</v>
      </c>
      <c r="AK611" s="43">
        <v>0</v>
      </c>
      <c r="AL611" s="43">
        <v>0</v>
      </c>
      <c r="AM611" s="43">
        <v>0</v>
      </c>
      <c r="AN611" s="43">
        <v>3217850.1737000002</v>
      </c>
      <c r="AO611" s="43">
        <v>330623.81579999998</v>
      </c>
      <c r="AP611" s="43">
        <v>631597.62243670004</v>
      </c>
      <c r="AQ611" s="5">
        <f t="shared" si="222"/>
        <v>4</v>
      </c>
      <c r="AS611" s="36">
        <f t="shared" si="229"/>
        <v>185</v>
      </c>
      <c r="AT611" s="36">
        <f t="shared" si="230"/>
        <v>105</v>
      </c>
      <c r="AU611" s="37" t="s">
        <v>125</v>
      </c>
      <c r="AV611" s="36" t="s">
        <v>732</v>
      </c>
      <c r="AW611" s="36"/>
      <c r="AX611" s="45" t="e">
        <f t="shared" si="227"/>
        <v>#REF!</v>
      </c>
      <c r="AY611" s="46">
        <v>33062381.57</v>
      </c>
      <c r="AZ611" s="46"/>
      <c r="BA611" s="46">
        <v>3911593.1</v>
      </c>
      <c r="BB611" s="46">
        <v>4134829.58</v>
      </c>
      <c r="BC611" s="46">
        <v>3152818.93</v>
      </c>
      <c r="BD611" s="46"/>
      <c r="BE611" s="45"/>
      <c r="BF611" s="45">
        <v>0</v>
      </c>
      <c r="BG611" s="46"/>
      <c r="BH611" s="46">
        <v>17683068.350000001</v>
      </c>
      <c r="BI611" s="46"/>
      <c r="BJ611" s="46"/>
      <c r="BK611" s="46"/>
      <c r="BL611" s="46">
        <v>3217850.17</v>
      </c>
      <c r="BM611" s="46">
        <v>330623.82</v>
      </c>
      <c r="BN611" s="46">
        <v>631597.62</v>
      </c>
      <c r="BP611" s="48">
        <f>+AY611-'Приложение 2'!E613</f>
        <v>0</v>
      </c>
    </row>
    <row r="612" spans="1:73" ht="12.75" customHeight="1" x14ac:dyDescent="0.2">
      <c r="A612" s="36">
        <f t="shared" si="219"/>
        <v>598</v>
      </c>
      <c r="B612" s="36">
        <f t="shared" si="220"/>
        <v>108</v>
      </c>
      <c r="C612" s="37" t="s">
        <v>125</v>
      </c>
      <c r="D612" s="36" t="s">
        <v>733</v>
      </c>
      <c r="E612" s="38" t="s">
        <v>64</v>
      </c>
      <c r="F612" s="39" t="s">
        <v>61</v>
      </c>
      <c r="G612" s="39">
        <v>9</v>
      </c>
      <c r="H612" s="39">
        <v>2</v>
      </c>
      <c r="I612" s="38">
        <v>4412</v>
      </c>
      <c r="J612" s="38">
        <v>4412</v>
      </c>
      <c r="K612" s="38">
        <v>0</v>
      </c>
      <c r="L612" s="40">
        <v>183</v>
      </c>
      <c r="M612" s="41">
        <f t="shared" si="217"/>
        <v>97085662.930000007</v>
      </c>
      <c r="N612" s="41"/>
      <c r="O612" s="41">
        <v>4547391.6500000004</v>
      </c>
      <c r="P612" s="41">
        <v>0</v>
      </c>
      <c r="Q612" s="41">
        <f t="shared" si="228"/>
        <v>2078706.8299999998</v>
      </c>
      <c r="R612" s="41">
        <v>2438071.2000000002</v>
      </c>
      <c r="S612" s="41">
        <v>88021493.25</v>
      </c>
      <c r="T612" s="38">
        <v>19105.900000000001</v>
      </c>
      <c r="U612" s="38">
        <v>22004.91</v>
      </c>
      <c r="V612" s="39">
        <v>2027</v>
      </c>
      <c r="W612" s="50">
        <v>1387919.99</v>
      </c>
      <c r="X612" s="43">
        <f>+(J612*15.35+K612*26.02)*12*0.85</f>
        <v>690786.83999999985</v>
      </c>
      <c r="Y612" s="50">
        <f>+(J612*15.35+K612*26.02)*12*30</f>
        <v>24380711.999999996</v>
      </c>
      <c r="Z612" s="33"/>
      <c r="AA612" s="43">
        <f t="shared" si="221"/>
        <v>97085662.931452394</v>
      </c>
      <c r="AB612" s="43">
        <v>10145347.77</v>
      </c>
      <c r="AC612" s="43">
        <v>6754493.2199999997</v>
      </c>
      <c r="AD612" s="43">
        <v>4832438.59</v>
      </c>
      <c r="AE612" s="43">
        <v>3709556.96</v>
      </c>
      <c r="AF612" s="43">
        <v>1410500.03</v>
      </c>
      <c r="AG612" s="43">
        <v>0</v>
      </c>
      <c r="AH612" s="43">
        <v>0</v>
      </c>
      <c r="AI612" s="43">
        <v>0</v>
      </c>
      <c r="AJ612" s="43">
        <v>4801092.07</v>
      </c>
      <c r="AK612" s="43">
        <v>0</v>
      </c>
      <c r="AL612" s="43">
        <v>41680753.109999999</v>
      </c>
      <c r="AM612" s="43">
        <v>10961041.130000001</v>
      </c>
      <c r="AN612" s="43">
        <v>9976217.6248000003</v>
      </c>
      <c r="AO612" s="43">
        <v>970856.62919999997</v>
      </c>
      <c r="AP612" s="43">
        <v>1843365.7974524</v>
      </c>
      <c r="AQ612" s="5">
        <f t="shared" si="222"/>
        <v>8</v>
      </c>
      <c r="AS612" s="36">
        <f t="shared" si="229"/>
        <v>186</v>
      </c>
      <c r="AT612" s="36">
        <f t="shared" si="230"/>
        <v>106</v>
      </c>
      <c r="AU612" s="37" t="s">
        <v>125</v>
      </c>
      <c r="AV612" s="36" t="s">
        <v>733</v>
      </c>
      <c r="AW612" s="36"/>
      <c r="AX612" s="45">
        <f t="shared" si="227"/>
        <v>0</v>
      </c>
      <c r="AY612" s="46">
        <v>97085662.930000007</v>
      </c>
      <c r="AZ612" s="46">
        <v>10145347.77</v>
      </c>
      <c r="BA612" s="46">
        <v>6754493.2199999997</v>
      </c>
      <c r="BB612" s="46">
        <v>4832438.59</v>
      </c>
      <c r="BC612" s="46">
        <v>3709556.96</v>
      </c>
      <c r="BD612" s="46">
        <v>1410500.03</v>
      </c>
      <c r="BE612" s="45"/>
      <c r="BF612" s="45">
        <v>0</v>
      </c>
      <c r="BG612" s="46"/>
      <c r="BH612" s="46">
        <v>4801092.07</v>
      </c>
      <c r="BI612" s="46"/>
      <c r="BJ612" s="46">
        <v>41680753.109999999</v>
      </c>
      <c r="BK612" s="46">
        <v>10961041.130000001</v>
      </c>
      <c r="BL612" s="46">
        <v>9976217.6199999992</v>
      </c>
      <c r="BM612" s="46">
        <v>970856.63</v>
      </c>
      <c r="BN612" s="46">
        <v>1843365.8</v>
      </c>
      <c r="BP612" s="48">
        <f>+AY612-'Приложение 2'!E614</f>
        <v>0</v>
      </c>
      <c r="BR612" s="74"/>
      <c r="BT612" s="75"/>
      <c r="BU612" s="75"/>
    </row>
    <row r="613" spans="1:73" ht="12.75" customHeight="1" x14ac:dyDescent="0.2">
      <c r="A613" s="36">
        <f t="shared" si="219"/>
        <v>599</v>
      </c>
      <c r="B613" s="36">
        <f t="shared" si="220"/>
        <v>109</v>
      </c>
      <c r="C613" s="37" t="s">
        <v>125</v>
      </c>
      <c r="D613" s="36" t="s">
        <v>734</v>
      </c>
      <c r="E613" s="38" t="s">
        <v>83</v>
      </c>
      <c r="F613" s="39" t="s">
        <v>381</v>
      </c>
      <c r="G613" s="39">
        <v>2</v>
      </c>
      <c r="H613" s="39">
        <v>2</v>
      </c>
      <c r="I613" s="38">
        <v>638.5</v>
      </c>
      <c r="J613" s="38">
        <v>638.5</v>
      </c>
      <c r="K613" s="38">
        <v>0</v>
      </c>
      <c r="L613" s="40">
        <v>29</v>
      </c>
      <c r="M613" s="41" t="e">
        <f t="shared" si="217"/>
        <v>#REF!</v>
      </c>
      <c r="N613" s="41"/>
      <c r="O613" s="41">
        <v>1352232.55</v>
      </c>
      <c r="P613" s="41">
        <v>0</v>
      </c>
      <c r="Q613" s="41">
        <f t="shared" si="228"/>
        <v>53469.267000000007</v>
      </c>
      <c r="R613" s="41" t="e">
        <f>IF(Y613&gt;0, Y613, 0)</f>
        <v>#REF!</v>
      </c>
      <c r="S613" s="41">
        <f>+AY613-O613-P613-Q613</f>
        <v>12265585.642999999</v>
      </c>
      <c r="T613" s="38">
        <v>18692.03</v>
      </c>
      <c r="U613" s="38">
        <v>21411.57</v>
      </c>
      <c r="V613" s="39">
        <v>2027</v>
      </c>
      <c r="W613" s="50">
        <v>0</v>
      </c>
      <c r="X613" s="43">
        <f>+(J613*8.21+K613*22.53)*12*0.85</f>
        <v>53469.267000000007</v>
      </c>
      <c r="Y613" s="50" t="e">
        <f>+(J613*8.21+K613*22.53)*12*10+[4]Лист1!$BC$209</f>
        <v>#REF!</v>
      </c>
      <c r="Z613" s="33"/>
      <c r="AA613" s="43">
        <f t="shared" si="221"/>
        <v>13671287.466314722</v>
      </c>
      <c r="AB613" s="43">
        <v>1644706.4</v>
      </c>
      <c r="AC613" s="43">
        <v>588041.18999999994</v>
      </c>
      <c r="AD613" s="43">
        <v>226779.26</v>
      </c>
      <c r="AE613" s="43">
        <v>878023.19</v>
      </c>
      <c r="AF613" s="43">
        <v>0</v>
      </c>
      <c r="AG613" s="43">
        <v>0</v>
      </c>
      <c r="AH613" s="43">
        <v>0</v>
      </c>
      <c r="AI613" s="43">
        <v>0</v>
      </c>
      <c r="AJ613" s="43">
        <v>2004949.71</v>
      </c>
      <c r="AK613" s="43">
        <v>0</v>
      </c>
      <c r="AL613" s="43">
        <v>3421536.32</v>
      </c>
      <c r="AM613" s="43">
        <v>3170822.33</v>
      </c>
      <c r="AN613" s="43">
        <v>1338725.0105000001</v>
      </c>
      <c r="AO613" s="43">
        <v>136712.87469999999</v>
      </c>
      <c r="AP613" s="43">
        <v>260991.18111472001</v>
      </c>
      <c r="AQ613" s="5">
        <f t="shared" si="222"/>
        <v>7</v>
      </c>
      <c r="AS613" s="36">
        <f t="shared" si="229"/>
        <v>187</v>
      </c>
      <c r="AT613" s="36">
        <f t="shared" si="230"/>
        <v>107</v>
      </c>
      <c r="AU613" s="37" t="s">
        <v>125</v>
      </c>
      <c r="AV613" s="36" t="s">
        <v>734</v>
      </c>
      <c r="AW613" s="36"/>
      <c r="AX613" s="45" t="e">
        <f t="shared" si="227"/>
        <v>#REF!</v>
      </c>
      <c r="AY613" s="46">
        <v>13671287.460000001</v>
      </c>
      <c r="AZ613" s="46">
        <v>1644706.4</v>
      </c>
      <c r="BA613" s="46">
        <v>588041.18999999994</v>
      </c>
      <c r="BB613" s="46">
        <v>226779.26</v>
      </c>
      <c r="BC613" s="46">
        <v>878023.19</v>
      </c>
      <c r="BD613" s="46"/>
      <c r="BE613" s="45"/>
      <c r="BF613" s="45">
        <v>0</v>
      </c>
      <c r="BG613" s="46"/>
      <c r="BH613" s="46">
        <v>2004949.71</v>
      </c>
      <c r="BI613" s="46"/>
      <c r="BJ613" s="46">
        <v>3421536.32</v>
      </c>
      <c r="BK613" s="46">
        <v>3170822.33</v>
      </c>
      <c r="BL613" s="46">
        <v>1338725.01</v>
      </c>
      <c r="BM613" s="46">
        <v>136712.87</v>
      </c>
      <c r="BN613" s="46">
        <v>260991.18</v>
      </c>
      <c r="BP613" s="48">
        <f>+AY613-'Приложение 2'!E615</f>
        <v>0</v>
      </c>
    </row>
    <row r="614" spans="1:73" ht="12.75" customHeight="1" x14ac:dyDescent="0.2">
      <c r="A614" s="36">
        <f t="shared" si="219"/>
        <v>600</v>
      </c>
      <c r="B614" s="36">
        <f t="shared" si="220"/>
        <v>110</v>
      </c>
      <c r="C614" s="37" t="s">
        <v>125</v>
      </c>
      <c r="D614" s="36" t="s">
        <v>735</v>
      </c>
      <c r="E614" s="38" t="s">
        <v>353</v>
      </c>
      <c r="F614" s="39" t="s">
        <v>61</v>
      </c>
      <c r="G614" s="39">
        <v>5</v>
      </c>
      <c r="H614" s="39">
        <v>2</v>
      </c>
      <c r="I614" s="38">
        <v>2443.9</v>
      </c>
      <c r="J614" s="38">
        <v>2443.9</v>
      </c>
      <c r="K614" s="38">
        <v>0</v>
      </c>
      <c r="L614" s="40">
        <v>97</v>
      </c>
      <c r="M614" s="41">
        <f t="shared" si="217"/>
        <v>1465533.51</v>
      </c>
      <c r="N614" s="41"/>
      <c r="O614" s="41">
        <v>0</v>
      </c>
      <c r="P614" s="41">
        <v>0</v>
      </c>
      <c r="Q614" s="41">
        <f t="shared" si="228"/>
        <v>287915.859</v>
      </c>
      <c r="R614" s="41">
        <f>+AY614-O614-P614-Q614</f>
        <v>1177617.6510000001</v>
      </c>
      <c r="S614" s="41">
        <v>0</v>
      </c>
      <c r="T614" s="38">
        <v>404.92</v>
      </c>
      <c r="U614" s="38">
        <v>599.66999999999996</v>
      </c>
      <c r="V614" s="39">
        <v>2027</v>
      </c>
      <c r="W614" s="50">
        <v>0</v>
      </c>
      <c r="X614" s="43">
        <f t="shared" ref="X614:X652" si="231">+(J614*11.55+K614*23.1)*12*0.85</f>
        <v>287915.859</v>
      </c>
      <c r="Y614" s="50" t="e">
        <f>+(J614*11.55+K614*23.1)*12*30+[4]Лист1!$BC$210</f>
        <v>#REF!</v>
      </c>
      <c r="Z614" s="33"/>
      <c r="AA614" s="53">
        <f t="shared" si="221"/>
        <v>1465533.5059086601</v>
      </c>
      <c r="AB614" s="43">
        <v>0</v>
      </c>
      <c r="AC614" s="43">
        <v>0</v>
      </c>
      <c r="AD614" s="43">
        <v>0</v>
      </c>
      <c r="AE614" s="43">
        <v>0</v>
      </c>
      <c r="AF614" s="43">
        <v>989578.05</v>
      </c>
      <c r="AG614" s="43">
        <v>0</v>
      </c>
      <c r="AH614" s="43">
        <v>0</v>
      </c>
      <c r="AI614" s="43">
        <v>0</v>
      </c>
      <c r="AJ614" s="43">
        <v>0</v>
      </c>
      <c r="AK614" s="43">
        <v>0</v>
      </c>
      <c r="AL614" s="43">
        <v>0</v>
      </c>
      <c r="AM614" s="43">
        <v>0</v>
      </c>
      <c r="AN614" s="43">
        <v>439660.05300000001</v>
      </c>
      <c r="AO614" s="43">
        <v>14655.3351</v>
      </c>
      <c r="AP614" s="43">
        <v>21640.067808659998</v>
      </c>
      <c r="AQ614" s="5">
        <f t="shared" si="222"/>
        <v>1</v>
      </c>
      <c r="AS614" s="36">
        <f t="shared" si="229"/>
        <v>188</v>
      </c>
      <c r="AT614" s="36">
        <f t="shared" si="230"/>
        <v>108</v>
      </c>
      <c r="AU614" s="37" t="s">
        <v>125</v>
      </c>
      <c r="AV614" s="36" t="s">
        <v>735</v>
      </c>
      <c r="AW614" s="36"/>
      <c r="AX614" s="45">
        <f t="shared" si="227"/>
        <v>0</v>
      </c>
      <c r="AY614" s="46">
        <v>1465533.51</v>
      </c>
      <c r="AZ614" s="46"/>
      <c r="BA614" s="46"/>
      <c r="BB614" s="46"/>
      <c r="BC614" s="46"/>
      <c r="BD614" s="46">
        <v>989578.05</v>
      </c>
      <c r="BE614" s="45"/>
      <c r="BF614" s="45">
        <v>0</v>
      </c>
      <c r="BG614" s="46"/>
      <c r="BH614" s="46"/>
      <c r="BI614" s="46"/>
      <c r="BJ614" s="46"/>
      <c r="BK614" s="46"/>
      <c r="BL614" s="46">
        <v>439660.05</v>
      </c>
      <c r="BM614" s="46">
        <v>14655.34</v>
      </c>
      <c r="BN614" s="46">
        <v>21640.07</v>
      </c>
      <c r="BP614" s="48">
        <f>+AY614-'Приложение 2'!E616</f>
        <v>0</v>
      </c>
    </row>
    <row r="615" spans="1:73" ht="12.75" customHeight="1" x14ac:dyDescent="0.2">
      <c r="A615" s="36">
        <f t="shared" si="219"/>
        <v>601</v>
      </c>
      <c r="B615" s="36">
        <f t="shared" si="220"/>
        <v>111</v>
      </c>
      <c r="C615" s="37" t="s">
        <v>125</v>
      </c>
      <c r="D615" s="36" t="s">
        <v>736</v>
      </c>
      <c r="E615" s="38" t="s">
        <v>147</v>
      </c>
      <c r="F615" s="39" t="s">
        <v>61</v>
      </c>
      <c r="G615" s="39">
        <v>5</v>
      </c>
      <c r="H615" s="39">
        <v>4</v>
      </c>
      <c r="I615" s="38">
        <v>3068</v>
      </c>
      <c r="J615" s="38">
        <v>2483.8000000000002</v>
      </c>
      <c r="K615" s="38">
        <v>584.20000000000005</v>
      </c>
      <c r="L615" s="40">
        <v>142</v>
      </c>
      <c r="M615" s="41" t="e">
        <f t="shared" si="217"/>
        <v>#REF!</v>
      </c>
      <c r="N615" s="41"/>
      <c r="O615" s="41">
        <v>1762238.68</v>
      </c>
      <c r="P615" s="41">
        <v>0</v>
      </c>
      <c r="Q615" s="41">
        <f t="shared" si="228"/>
        <v>430265.68200000003</v>
      </c>
      <c r="R615" s="41" t="e">
        <f>IF(Y615&gt;0, Y615, 0)</f>
        <v>#REF!</v>
      </c>
      <c r="S615" s="41" t="e">
        <f>IF(Y615&gt;0, AY615-O615-P615-Q615-R615, 0)</f>
        <v>#REF!</v>
      </c>
      <c r="T615" s="38">
        <v>10694.51</v>
      </c>
      <c r="U615" s="38">
        <v>12316.14</v>
      </c>
      <c r="V615" s="39">
        <v>2027</v>
      </c>
      <c r="W615" s="50">
        <v>0</v>
      </c>
      <c r="X615" s="43">
        <f t="shared" si="231"/>
        <v>430265.68200000003</v>
      </c>
      <c r="Y615" s="50" t="e">
        <f>+(J615*11.55+K615*23.1)*12*30+[4]Лист1!$BC$211</f>
        <v>#REF!</v>
      </c>
      <c r="Z615" s="33"/>
      <c r="AA615" s="43">
        <f t="shared" si="221"/>
        <v>37785917.519582726</v>
      </c>
      <c r="AB615" s="43">
        <v>0</v>
      </c>
      <c r="AC615" s="43">
        <v>0</v>
      </c>
      <c r="AD615" s="43">
        <v>0</v>
      </c>
      <c r="AE615" s="43">
        <v>2839443.58</v>
      </c>
      <c r="AF615" s="43">
        <v>0</v>
      </c>
      <c r="AG615" s="43">
        <v>0</v>
      </c>
      <c r="AH615" s="43">
        <v>0</v>
      </c>
      <c r="AI615" s="43">
        <v>0</v>
      </c>
      <c r="AJ615" s="43">
        <v>0</v>
      </c>
      <c r="AK615" s="43">
        <v>0</v>
      </c>
      <c r="AL615" s="43">
        <v>21052704.440000001</v>
      </c>
      <c r="AM615" s="43">
        <v>8918597.6300000008</v>
      </c>
      <c r="AN615" s="43">
        <v>3879808.14</v>
      </c>
      <c r="AO615" s="43">
        <v>377859.1752</v>
      </c>
      <c r="AP615" s="43">
        <v>717504.55438272003</v>
      </c>
      <c r="AQ615" s="5">
        <f t="shared" si="222"/>
        <v>3</v>
      </c>
      <c r="AS615" s="36">
        <f t="shared" si="229"/>
        <v>189</v>
      </c>
      <c r="AT615" s="36">
        <f t="shared" si="230"/>
        <v>109</v>
      </c>
      <c r="AU615" s="37" t="s">
        <v>125</v>
      </c>
      <c r="AV615" s="36" t="s">
        <v>736</v>
      </c>
      <c r="AW615" s="36"/>
      <c r="AX615" s="45" t="e">
        <f t="shared" si="227"/>
        <v>#REF!</v>
      </c>
      <c r="AY615" s="51">
        <v>40240014.530000001</v>
      </c>
      <c r="AZ615" s="46"/>
      <c r="BA615" s="51">
        <v>2315850.2599999998</v>
      </c>
      <c r="BB615" s="46"/>
      <c r="BC615" s="46">
        <v>2839443.58</v>
      </c>
      <c r="BD615" s="46"/>
      <c r="BE615" s="45"/>
      <c r="BF615" s="45">
        <v>0</v>
      </c>
      <c r="BG615" s="46"/>
      <c r="BH615" s="46"/>
      <c r="BI615" s="46"/>
      <c r="BJ615" s="46">
        <v>21052704.440000001</v>
      </c>
      <c r="BK615" s="46">
        <v>8918597.6300000008</v>
      </c>
      <c r="BL615" s="46">
        <v>3879808.14</v>
      </c>
      <c r="BM615" s="46">
        <v>377859.18</v>
      </c>
      <c r="BN615" s="51">
        <v>855751.3</v>
      </c>
      <c r="BP615" s="48">
        <f>+AY615-'Приложение 2'!E617</f>
        <v>0</v>
      </c>
    </row>
    <row r="616" spans="1:73" ht="12.75" customHeight="1" x14ac:dyDescent="0.2">
      <c r="A616" s="36">
        <f t="shared" si="219"/>
        <v>602</v>
      </c>
      <c r="B616" s="36">
        <f t="shared" si="220"/>
        <v>112</v>
      </c>
      <c r="C616" s="37" t="s">
        <v>125</v>
      </c>
      <c r="D616" s="36" t="s">
        <v>737</v>
      </c>
      <c r="E616" s="38" t="s">
        <v>141</v>
      </c>
      <c r="F616" s="39" t="s">
        <v>61</v>
      </c>
      <c r="G616" s="39">
        <v>4</v>
      </c>
      <c r="H616" s="39">
        <v>4</v>
      </c>
      <c r="I616" s="38">
        <v>2799.6</v>
      </c>
      <c r="J616" s="38">
        <v>1950.2</v>
      </c>
      <c r="K616" s="38">
        <v>849.4</v>
      </c>
      <c r="L616" s="40">
        <v>97</v>
      </c>
      <c r="M616" s="41">
        <f t="shared" si="217"/>
        <v>49228558.350000001</v>
      </c>
      <c r="N616" s="41"/>
      <c r="O616" s="41">
        <v>2302058.7000000002</v>
      </c>
      <c r="P616" s="41">
        <v>0</v>
      </c>
      <c r="Q616" s="41">
        <f t="shared" si="228"/>
        <v>429888.68999999994</v>
      </c>
      <c r="R616" s="41">
        <v>3536417.61</v>
      </c>
      <c r="S616" s="41">
        <v>42960193.350000001</v>
      </c>
      <c r="T616" s="38">
        <v>15340.37</v>
      </c>
      <c r="U616" s="38">
        <v>17584.14</v>
      </c>
      <c r="V616" s="39">
        <v>2027</v>
      </c>
      <c r="W616" s="50">
        <v>0</v>
      </c>
      <c r="X616" s="43">
        <f t="shared" si="231"/>
        <v>429888.68999999994</v>
      </c>
      <c r="Y616" s="50" t="e">
        <f>+(J616*11.55+K616*23.1)*12*30+[4]Лист1!$BC$212</f>
        <v>#REF!</v>
      </c>
      <c r="Z616" s="33"/>
      <c r="AA616" s="43">
        <f t="shared" si="221"/>
        <v>49228558.357448332</v>
      </c>
      <c r="AB616" s="43">
        <v>0</v>
      </c>
      <c r="AC616" s="43">
        <v>3214611.65</v>
      </c>
      <c r="AD616" s="43">
        <v>3398071.07</v>
      </c>
      <c r="AE616" s="43">
        <v>2591038.54</v>
      </c>
      <c r="AF616" s="43">
        <v>0</v>
      </c>
      <c r="AG616" s="43">
        <v>0</v>
      </c>
      <c r="AH616" s="43">
        <v>0</v>
      </c>
      <c r="AI616" s="43">
        <v>0</v>
      </c>
      <c r="AJ616" s="43">
        <v>14532236.880000001</v>
      </c>
      <c r="AK616" s="43">
        <v>0</v>
      </c>
      <c r="AL616" s="43">
        <v>19210935.91</v>
      </c>
      <c r="AM616" s="43">
        <v>0</v>
      </c>
      <c r="AN616" s="43">
        <v>4850217.1333999997</v>
      </c>
      <c r="AO616" s="43">
        <v>492285.58350000001</v>
      </c>
      <c r="AP616" s="43">
        <v>939161.59054834</v>
      </c>
      <c r="AQ616" s="5">
        <f t="shared" si="222"/>
        <v>5</v>
      </c>
      <c r="AS616" s="36">
        <f t="shared" si="229"/>
        <v>190</v>
      </c>
      <c r="AT616" s="36">
        <f t="shared" si="230"/>
        <v>110</v>
      </c>
      <c r="AU616" s="37" t="s">
        <v>125</v>
      </c>
      <c r="AV616" s="36" t="s">
        <v>737</v>
      </c>
      <c r="AW616" s="36"/>
      <c r="AX616" s="45">
        <f t="shared" si="227"/>
        <v>0</v>
      </c>
      <c r="AY616" s="46">
        <v>49228558.350000001</v>
      </c>
      <c r="AZ616" s="46"/>
      <c r="BA616" s="46">
        <v>3214611.65</v>
      </c>
      <c r="BB616" s="46">
        <v>3398071.07</v>
      </c>
      <c r="BC616" s="46">
        <v>2591038.54</v>
      </c>
      <c r="BD616" s="46"/>
      <c r="BE616" s="45"/>
      <c r="BF616" s="45">
        <v>0</v>
      </c>
      <c r="BG616" s="46"/>
      <c r="BH616" s="46">
        <v>14532236.880000001</v>
      </c>
      <c r="BI616" s="46"/>
      <c r="BJ616" s="46">
        <v>19210935.91</v>
      </c>
      <c r="BK616" s="46"/>
      <c r="BL616" s="46">
        <v>4850217.13</v>
      </c>
      <c r="BM616" s="46">
        <v>492285.58</v>
      </c>
      <c r="BN616" s="46">
        <v>939161.59</v>
      </c>
      <c r="BP616" s="48">
        <f>+AY616-'Приложение 2'!E618</f>
        <v>0</v>
      </c>
      <c r="BR616" s="74"/>
      <c r="BT616" s="75"/>
      <c r="BU616" s="75"/>
    </row>
    <row r="617" spans="1:73" ht="12.75" customHeight="1" x14ac:dyDescent="0.2">
      <c r="A617" s="36">
        <f t="shared" si="219"/>
        <v>603</v>
      </c>
      <c r="B617" s="36">
        <f t="shared" si="220"/>
        <v>113</v>
      </c>
      <c r="C617" s="37" t="s">
        <v>125</v>
      </c>
      <c r="D617" s="36" t="s">
        <v>738</v>
      </c>
      <c r="E617" s="38" t="s">
        <v>206</v>
      </c>
      <c r="F617" s="39" t="s">
        <v>61</v>
      </c>
      <c r="G617" s="39">
        <v>4</v>
      </c>
      <c r="H617" s="39">
        <v>6</v>
      </c>
      <c r="I617" s="38">
        <v>4929</v>
      </c>
      <c r="J617" s="38">
        <v>4929</v>
      </c>
      <c r="K617" s="38">
        <v>0</v>
      </c>
      <c r="L617" s="40">
        <v>214</v>
      </c>
      <c r="M617" s="41">
        <f t="shared" si="217"/>
        <v>55285832.759999998</v>
      </c>
      <c r="N617" s="41"/>
      <c r="O617" s="41">
        <v>1508317.73</v>
      </c>
      <c r="P617" s="41">
        <v>0</v>
      </c>
      <c r="Q617" s="41">
        <f t="shared" si="228"/>
        <v>3376153.76</v>
      </c>
      <c r="R617" s="41">
        <v>2049478.2</v>
      </c>
      <c r="S617" s="41">
        <v>48351883.07</v>
      </c>
      <c r="T617" s="38">
        <v>9769</v>
      </c>
      <c r="U617" s="38">
        <v>11216.44</v>
      </c>
      <c r="V617" s="39">
        <v>2027</v>
      </c>
      <c r="W617" s="43">
        <v>2795468.27</v>
      </c>
      <c r="X617" s="43">
        <f t="shared" si="231"/>
        <v>580685.49</v>
      </c>
      <c r="Y617" s="43">
        <f>+(J617*11.55+K617*23.1)*12*30</f>
        <v>20494782</v>
      </c>
      <c r="Z617" s="33"/>
      <c r="AA617" s="44">
        <f t="shared" si="221"/>
        <v>55285832.754346967</v>
      </c>
      <c r="AB617" s="43">
        <v>0</v>
      </c>
      <c r="AC617" s="43">
        <v>0</v>
      </c>
      <c r="AD617" s="43">
        <v>0</v>
      </c>
      <c r="AE617" s="43">
        <v>0</v>
      </c>
      <c r="AF617" s="43">
        <v>0</v>
      </c>
      <c r="AG617" s="43">
        <v>0</v>
      </c>
      <c r="AH617" s="43">
        <v>0</v>
      </c>
      <c r="AI617" s="43">
        <v>0</v>
      </c>
      <c r="AJ617" s="43">
        <v>0</v>
      </c>
      <c r="AK617" s="43">
        <v>0</v>
      </c>
      <c r="AL617" s="43">
        <v>33822940.090000004</v>
      </c>
      <c r="AM617" s="43">
        <v>14328477.09</v>
      </c>
      <c r="AN617" s="43">
        <v>5528583.2759999996</v>
      </c>
      <c r="AO617" s="43">
        <v>552858.32759999996</v>
      </c>
      <c r="AP617" s="43">
        <v>1052973.97074696</v>
      </c>
      <c r="AQ617" s="5">
        <f t="shared" si="222"/>
        <v>2</v>
      </c>
      <c r="AS617" s="36">
        <f t="shared" si="229"/>
        <v>191</v>
      </c>
      <c r="AT617" s="36">
        <f t="shared" si="230"/>
        <v>111</v>
      </c>
      <c r="AU617" s="37" t="s">
        <v>125</v>
      </c>
      <c r="AV617" s="36" t="s">
        <v>738</v>
      </c>
      <c r="AW617" s="36"/>
      <c r="AX617" s="45">
        <f t="shared" si="227"/>
        <v>0</v>
      </c>
      <c r="AY617" s="46">
        <v>55285832.759999998</v>
      </c>
      <c r="AZ617" s="46"/>
      <c r="BA617" s="46"/>
      <c r="BB617" s="46"/>
      <c r="BC617" s="46"/>
      <c r="BD617" s="46"/>
      <c r="BE617" s="45"/>
      <c r="BF617" s="45">
        <v>0</v>
      </c>
      <c r="BG617" s="46"/>
      <c r="BH617" s="46"/>
      <c r="BI617" s="46"/>
      <c r="BJ617" s="46">
        <v>33822940.090000004</v>
      </c>
      <c r="BK617" s="46">
        <v>14328477.09</v>
      </c>
      <c r="BL617" s="46">
        <v>5528583.2800000003</v>
      </c>
      <c r="BM617" s="46">
        <v>552858.32999999996</v>
      </c>
      <c r="BN617" s="46">
        <v>1052973.97</v>
      </c>
      <c r="BO617" s="48"/>
      <c r="BP617" s="48">
        <f>+AY617-'Приложение 2'!E619</f>
        <v>0</v>
      </c>
      <c r="BR617" s="74"/>
      <c r="BT617" s="75"/>
      <c r="BU617" s="75"/>
    </row>
    <row r="618" spans="1:73" ht="12.75" customHeight="1" x14ac:dyDescent="0.2">
      <c r="A618" s="36">
        <f t="shared" si="219"/>
        <v>604</v>
      </c>
      <c r="B618" s="36">
        <f t="shared" si="220"/>
        <v>114</v>
      </c>
      <c r="C618" s="37" t="s">
        <v>125</v>
      </c>
      <c r="D618" s="36" t="s">
        <v>739</v>
      </c>
      <c r="E618" s="38" t="s">
        <v>144</v>
      </c>
      <c r="F618" s="39" t="s">
        <v>61</v>
      </c>
      <c r="G618" s="39">
        <v>4</v>
      </c>
      <c r="H618" s="39">
        <v>6</v>
      </c>
      <c r="I618" s="38">
        <v>4998.8</v>
      </c>
      <c r="J618" s="38">
        <v>4928.1000000000004</v>
      </c>
      <c r="K618" s="38">
        <v>70.699999999999804</v>
      </c>
      <c r="L618" s="40">
        <v>234</v>
      </c>
      <c r="M618" s="41">
        <f t="shared" si="217"/>
        <v>85530217.820000008</v>
      </c>
      <c r="N618" s="41"/>
      <c r="O618" s="41">
        <f>4006681.06-314111.25</f>
        <v>3692569.81</v>
      </c>
      <c r="P618" s="41">
        <v>0</v>
      </c>
      <c r="Q618" s="41">
        <f t="shared" si="228"/>
        <v>597237.79500000004</v>
      </c>
      <c r="R618" s="41">
        <v>1700136.39</v>
      </c>
      <c r="S618" s="41">
        <v>79540273.825000003</v>
      </c>
      <c r="T618" s="38">
        <v>14959.83</v>
      </c>
      <c r="U618" s="38">
        <v>17110.150000000001</v>
      </c>
      <c r="V618" s="39">
        <v>2027</v>
      </c>
      <c r="W618" s="50">
        <v>0</v>
      </c>
      <c r="X618" s="43">
        <f t="shared" si="231"/>
        <v>597237.79500000004</v>
      </c>
      <c r="Y618" s="50" t="e">
        <f>+(J618*11.55+K618*23.1)*12*30+[4]Лист1!$BC$214</f>
        <v>#REF!</v>
      </c>
      <c r="Z618" s="33"/>
      <c r="AA618" s="43">
        <f t="shared" si="221"/>
        <v>85530217.819495425</v>
      </c>
      <c r="AB618" s="43">
        <v>0</v>
      </c>
      <c r="AC618" s="43">
        <v>0</v>
      </c>
      <c r="AD618" s="43">
        <v>0</v>
      </c>
      <c r="AE618" s="43">
        <v>0</v>
      </c>
      <c r="AF618" s="43">
        <v>0</v>
      </c>
      <c r="AG618" s="43">
        <v>0</v>
      </c>
      <c r="AH618" s="43">
        <v>0</v>
      </c>
      <c r="AI618" s="43">
        <v>0</v>
      </c>
      <c r="AJ618" s="43">
        <v>25947901.739999998</v>
      </c>
      <c r="AK618" s="43">
        <v>0</v>
      </c>
      <c r="AL618" s="43">
        <v>34301909.700000003</v>
      </c>
      <c r="AM618" s="43">
        <v>14531383.91</v>
      </c>
      <c r="AN618" s="43">
        <v>8258407.0065000001</v>
      </c>
      <c r="AO618" s="43">
        <v>855302.17819999997</v>
      </c>
      <c r="AP618" s="43">
        <v>1635313.28479542</v>
      </c>
      <c r="AQ618" s="5">
        <f t="shared" si="222"/>
        <v>3</v>
      </c>
      <c r="AS618" s="36">
        <f t="shared" si="229"/>
        <v>192</v>
      </c>
      <c r="AT618" s="36">
        <f t="shared" si="230"/>
        <v>112</v>
      </c>
      <c r="AU618" s="37" t="s">
        <v>125</v>
      </c>
      <c r="AV618" s="36" t="s">
        <v>739</v>
      </c>
      <c r="AW618" s="36"/>
      <c r="AX618" s="45">
        <f t="shared" si="227"/>
        <v>0</v>
      </c>
      <c r="AY618" s="46">
        <v>85530217.819999993</v>
      </c>
      <c r="AZ618" s="46"/>
      <c r="BA618" s="46"/>
      <c r="BB618" s="46"/>
      <c r="BC618" s="46"/>
      <c r="BD618" s="46"/>
      <c r="BE618" s="45"/>
      <c r="BF618" s="45">
        <v>0</v>
      </c>
      <c r="BG618" s="46"/>
      <c r="BH618" s="46">
        <v>25947901.739999998</v>
      </c>
      <c r="BI618" s="46"/>
      <c r="BJ618" s="46">
        <v>34301909.700000003</v>
      </c>
      <c r="BK618" s="46">
        <v>14531383.91</v>
      </c>
      <c r="BL618" s="46">
        <v>8258407.0099999998</v>
      </c>
      <c r="BM618" s="46">
        <v>855302.18</v>
      </c>
      <c r="BN618" s="46">
        <v>1635313.28</v>
      </c>
      <c r="BP618" s="48">
        <f>+AY618-'Приложение 2'!E620</f>
        <v>0</v>
      </c>
      <c r="BR618" s="74"/>
      <c r="BT618" s="75"/>
      <c r="BU618" s="75"/>
    </row>
    <row r="619" spans="1:73" ht="12.75" customHeight="1" x14ac:dyDescent="0.2">
      <c r="A619" s="36">
        <f t="shared" si="219"/>
        <v>605</v>
      </c>
      <c r="B619" s="36">
        <f t="shared" si="220"/>
        <v>115</v>
      </c>
      <c r="C619" s="37" t="s">
        <v>125</v>
      </c>
      <c r="D619" s="36" t="s">
        <v>740</v>
      </c>
      <c r="E619" s="38" t="s">
        <v>141</v>
      </c>
      <c r="F619" s="39" t="s">
        <v>61</v>
      </c>
      <c r="G619" s="39">
        <v>4</v>
      </c>
      <c r="H619" s="39">
        <v>4</v>
      </c>
      <c r="I619" s="38">
        <v>3459.2</v>
      </c>
      <c r="J619" s="38">
        <v>3459.2</v>
      </c>
      <c r="K619" s="38">
        <v>0</v>
      </c>
      <c r="L619" s="40">
        <v>162</v>
      </c>
      <c r="M619" s="41" t="e">
        <f t="shared" si="217"/>
        <v>#REF!</v>
      </c>
      <c r="N619" s="41"/>
      <c r="O619" s="41">
        <v>1909004</v>
      </c>
      <c r="P619" s="41">
        <v>0</v>
      </c>
      <c r="Q619" s="41">
        <f t="shared" si="228"/>
        <v>407528.35200000001</v>
      </c>
      <c r="R619" s="41" t="e">
        <f>IF(Y619&gt;0, Y619, 0)</f>
        <v>#REF!</v>
      </c>
      <c r="S619" s="41" t="e">
        <f>IF(Y619&gt;0, AY619-O619-P619-Q619-R619, 0)</f>
        <v>#REF!</v>
      </c>
      <c r="T619" s="38">
        <v>10173.92</v>
      </c>
      <c r="U619" s="38">
        <v>11816.11</v>
      </c>
      <c r="V619" s="39">
        <v>2027</v>
      </c>
      <c r="W619" s="50">
        <v>0</v>
      </c>
      <c r="X619" s="43">
        <f t="shared" si="231"/>
        <v>407528.35200000001</v>
      </c>
      <c r="Y619" s="50" t="e">
        <f>+(J619*11.55+K619*23.1)*12*30+[4]Лист1!$BC$215</f>
        <v>#REF!</v>
      </c>
      <c r="Z619" s="33"/>
      <c r="AA619" s="44">
        <f t="shared" si="221"/>
        <v>40874287.714015856</v>
      </c>
      <c r="AB619" s="43">
        <v>0</v>
      </c>
      <c r="AC619" s="43">
        <v>0</v>
      </c>
      <c r="AD619" s="43">
        <v>0</v>
      </c>
      <c r="AE619" s="43">
        <v>0</v>
      </c>
      <c r="AF619" s="43">
        <v>1400690.87</v>
      </c>
      <c r="AG619" s="43">
        <v>0</v>
      </c>
      <c r="AH619" s="43">
        <v>0</v>
      </c>
      <c r="AI619" s="43">
        <v>0</v>
      </c>
      <c r="AJ619" s="43">
        <v>0</v>
      </c>
      <c r="AK619" s="43">
        <v>0</v>
      </c>
      <c r="AL619" s="43">
        <v>23737130.120000001</v>
      </c>
      <c r="AM619" s="43">
        <v>10055806.039999999</v>
      </c>
      <c r="AN619" s="43">
        <v>4502304.4630000005</v>
      </c>
      <c r="AO619" s="43">
        <v>408742.87709999998</v>
      </c>
      <c r="AP619" s="43">
        <v>769613.34391586005</v>
      </c>
      <c r="AQ619" s="5">
        <f t="shared" si="222"/>
        <v>3</v>
      </c>
      <c r="AS619" s="36">
        <f t="shared" si="229"/>
        <v>193</v>
      </c>
      <c r="AT619" s="36">
        <f t="shared" si="230"/>
        <v>113</v>
      </c>
      <c r="AU619" s="37" t="s">
        <v>125</v>
      </c>
      <c r="AV619" s="36" t="s">
        <v>740</v>
      </c>
      <c r="AW619" s="36"/>
      <c r="AX619" s="45" t="e">
        <f t="shared" si="227"/>
        <v>#REF!</v>
      </c>
      <c r="AY619" s="46">
        <v>40874287.710000001</v>
      </c>
      <c r="AZ619" s="46"/>
      <c r="BA619" s="46"/>
      <c r="BB619" s="46"/>
      <c r="BC619" s="46"/>
      <c r="BD619" s="46">
        <v>1400690.87</v>
      </c>
      <c r="BE619" s="45"/>
      <c r="BF619" s="45">
        <v>0</v>
      </c>
      <c r="BG619" s="46"/>
      <c r="BH619" s="46"/>
      <c r="BI619" s="46"/>
      <c r="BJ619" s="46">
        <v>23737130.120000001</v>
      </c>
      <c r="BK619" s="46">
        <v>10055806.039999999</v>
      </c>
      <c r="BL619" s="46">
        <v>4502304.46</v>
      </c>
      <c r="BM619" s="46">
        <v>408742.88</v>
      </c>
      <c r="BN619" s="46">
        <v>769613.34</v>
      </c>
      <c r="BP619" s="48">
        <f>+AY619-'Приложение 2'!E621</f>
        <v>0</v>
      </c>
    </row>
    <row r="620" spans="1:73" ht="12.75" customHeight="1" x14ac:dyDescent="0.2">
      <c r="A620" s="36">
        <f t="shared" si="219"/>
        <v>606</v>
      </c>
      <c r="B620" s="36">
        <f t="shared" si="220"/>
        <v>116</v>
      </c>
      <c r="C620" s="37" t="s">
        <v>125</v>
      </c>
      <c r="D620" s="36" t="s">
        <v>741</v>
      </c>
      <c r="E620" s="38" t="s">
        <v>141</v>
      </c>
      <c r="F620" s="39" t="s">
        <v>61</v>
      </c>
      <c r="G620" s="39">
        <v>4</v>
      </c>
      <c r="H620" s="39">
        <v>4</v>
      </c>
      <c r="I620" s="38">
        <v>3446.2</v>
      </c>
      <c r="J620" s="38">
        <v>3446.2</v>
      </c>
      <c r="K620" s="38">
        <v>0</v>
      </c>
      <c r="L620" s="40">
        <v>128</v>
      </c>
      <c r="M620" s="41">
        <f t="shared" si="217"/>
        <v>42801252.620000005</v>
      </c>
      <c r="N620" s="41"/>
      <c r="O620" s="41">
        <v>1999980.08</v>
      </c>
      <c r="P620" s="41">
        <v>0</v>
      </c>
      <c r="Q620" s="41">
        <f t="shared" si="228"/>
        <v>405996.82199999999</v>
      </c>
      <c r="R620" s="41">
        <v>1368220.54</v>
      </c>
      <c r="S620" s="41">
        <v>39027055.178000003</v>
      </c>
      <c r="T620" s="38">
        <v>10937.19</v>
      </c>
      <c r="U620" s="38">
        <v>12419.84</v>
      </c>
      <c r="V620" s="39">
        <v>2027</v>
      </c>
      <c r="W620" s="50">
        <v>0</v>
      </c>
      <c r="X620" s="43">
        <f t="shared" si="231"/>
        <v>405996.82199999999</v>
      </c>
      <c r="Y620" s="50" t="e">
        <f>+(J620*11.55+K620*23.1)*12*30+[4]Лист1!$BC$216</f>
        <v>#REF!</v>
      </c>
      <c r="Z620" s="33"/>
      <c r="AA620" s="43">
        <f t="shared" si="221"/>
        <v>42801252.609863698</v>
      </c>
      <c r="AB620" s="43">
        <v>9785101.4100000001</v>
      </c>
      <c r="AC620" s="43">
        <v>0</v>
      </c>
      <c r="AD620" s="43">
        <v>0</v>
      </c>
      <c r="AE620" s="43">
        <v>0</v>
      </c>
      <c r="AF620" s="43">
        <v>0</v>
      </c>
      <c r="AG620" s="43">
        <v>0</v>
      </c>
      <c r="AH620" s="43">
        <v>0</v>
      </c>
      <c r="AI620" s="43">
        <v>0</v>
      </c>
      <c r="AJ620" s="43">
        <v>17888625.059999999</v>
      </c>
      <c r="AK620" s="43">
        <v>0</v>
      </c>
      <c r="AL620" s="43">
        <v>0</v>
      </c>
      <c r="AM620" s="43">
        <v>10018015.369999999</v>
      </c>
      <c r="AN620" s="43">
        <v>3857256.1883999999</v>
      </c>
      <c r="AO620" s="43">
        <v>428012.52610000002</v>
      </c>
      <c r="AP620" s="43">
        <v>824242.05536370003</v>
      </c>
      <c r="AQ620" s="5">
        <f t="shared" si="222"/>
        <v>3</v>
      </c>
      <c r="AS620" s="36">
        <f t="shared" si="229"/>
        <v>194</v>
      </c>
      <c r="AT620" s="36">
        <f t="shared" si="230"/>
        <v>114</v>
      </c>
      <c r="AU620" s="37" t="s">
        <v>125</v>
      </c>
      <c r="AV620" s="36" t="s">
        <v>741</v>
      </c>
      <c r="AW620" s="36"/>
      <c r="AX620" s="45">
        <f t="shared" si="227"/>
        <v>0</v>
      </c>
      <c r="AY620" s="46">
        <v>42801252.619999997</v>
      </c>
      <c r="AZ620" s="46">
        <v>9785101.4100000001</v>
      </c>
      <c r="BA620" s="46"/>
      <c r="BB620" s="46"/>
      <c r="BC620" s="46"/>
      <c r="BD620" s="46"/>
      <c r="BE620" s="45"/>
      <c r="BF620" s="45">
        <v>0</v>
      </c>
      <c r="BG620" s="46"/>
      <c r="BH620" s="46">
        <v>17888625.059999999</v>
      </c>
      <c r="BI620" s="46"/>
      <c r="BJ620" s="46"/>
      <c r="BK620" s="46">
        <v>10018015.369999999</v>
      </c>
      <c r="BL620" s="46">
        <v>3857256.19</v>
      </c>
      <c r="BM620" s="46">
        <v>428012.53</v>
      </c>
      <c r="BN620" s="46">
        <v>824242.06</v>
      </c>
      <c r="BP620" s="48">
        <f>+AY620-'Приложение 2'!E622</f>
        <v>0</v>
      </c>
      <c r="BR620" s="74"/>
      <c r="BT620" s="75"/>
      <c r="BU620" s="75"/>
    </row>
    <row r="621" spans="1:73" ht="12.75" customHeight="1" x14ac:dyDescent="0.2">
      <c r="A621" s="36">
        <f t="shared" si="219"/>
        <v>607</v>
      </c>
      <c r="B621" s="36">
        <f t="shared" si="220"/>
        <v>117</v>
      </c>
      <c r="C621" s="37" t="s">
        <v>125</v>
      </c>
      <c r="D621" s="36" t="s">
        <v>742</v>
      </c>
      <c r="E621" s="38" t="s">
        <v>64</v>
      </c>
      <c r="F621" s="39" t="s">
        <v>61</v>
      </c>
      <c r="G621" s="39">
        <v>4</v>
      </c>
      <c r="H621" s="39">
        <v>2</v>
      </c>
      <c r="I621" s="38">
        <v>1991.8</v>
      </c>
      <c r="J621" s="38">
        <v>1991.8</v>
      </c>
      <c r="K621" s="38">
        <v>0</v>
      </c>
      <c r="L621" s="40">
        <v>73</v>
      </c>
      <c r="M621" s="41">
        <f t="shared" si="217"/>
        <v>49217258.5</v>
      </c>
      <c r="N621" s="41"/>
      <c r="O621" s="41">
        <v>1858602.98</v>
      </c>
      <c r="P621" s="41">
        <v>0</v>
      </c>
      <c r="Q621" s="41">
        <f t="shared" si="228"/>
        <v>1769985.648</v>
      </c>
      <c r="R621" s="41">
        <f>IF(Y621&gt;0, Y621, 0)</f>
        <v>8281904.3999999994</v>
      </c>
      <c r="S621" s="41">
        <f>IF(Y621&gt;0, AY621-O621-P621-Q621-R621, 0)</f>
        <v>37306765.472000003</v>
      </c>
      <c r="T621" s="38">
        <v>21491.65</v>
      </c>
      <c r="U621" s="38">
        <v>24709.94</v>
      </c>
      <c r="V621" s="39">
        <v>2027</v>
      </c>
      <c r="W621" s="43">
        <v>1535331.69</v>
      </c>
      <c r="X621" s="43">
        <f t="shared" si="231"/>
        <v>234653.95799999998</v>
      </c>
      <c r="Y621" s="43">
        <f>+(J621*11.55+K621*23.1)*12*30</f>
        <v>8281904.3999999994</v>
      </c>
      <c r="Z621" s="33"/>
      <c r="AA621" s="43">
        <f t="shared" si="221"/>
        <v>49217258.499941118</v>
      </c>
      <c r="AB621" s="43">
        <v>5655494.4500000002</v>
      </c>
      <c r="AC621" s="43">
        <v>2287063.69</v>
      </c>
      <c r="AD621" s="43">
        <v>2417587.4900000002</v>
      </c>
      <c r="AE621" s="43">
        <v>1843417.12</v>
      </c>
      <c r="AF621" s="43">
        <v>806514.82</v>
      </c>
      <c r="AG621" s="43">
        <v>0</v>
      </c>
      <c r="AH621" s="43">
        <v>0</v>
      </c>
      <c r="AI621" s="43">
        <v>0</v>
      </c>
      <c r="AJ621" s="43">
        <v>10339087.52</v>
      </c>
      <c r="AK621" s="43">
        <v>0</v>
      </c>
      <c r="AL621" s="43">
        <v>13667789.02</v>
      </c>
      <c r="AM621" s="43">
        <v>5790111.7199999997</v>
      </c>
      <c r="AN621" s="43">
        <v>4981916.2542000003</v>
      </c>
      <c r="AO621" s="43">
        <v>492172.58500000002</v>
      </c>
      <c r="AP621" s="43">
        <v>936103.83074112004</v>
      </c>
      <c r="AQ621" s="5">
        <f t="shared" si="222"/>
        <v>8</v>
      </c>
      <c r="AS621" s="36">
        <f t="shared" si="229"/>
        <v>195</v>
      </c>
      <c r="AT621" s="36">
        <f t="shared" si="230"/>
        <v>115</v>
      </c>
      <c r="AU621" s="37" t="s">
        <v>125</v>
      </c>
      <c r="AV621" s="36" t="s">
        <v>742</v>
      </c>
      <c r="AW621" s="36"/>
      <c r="AX621" s="45">
        <f t="shared" si="227"/>
        <v>0</v>
      </c>
      <c r="AY621" s="46">
        <v>49217258.5</v>
      </c>
      <c r="AZ621" s="46">
        <v>5655494.4500000002</v>
      </c>
      <c r="BA621" s="46">
        <v>2287063.69</v>
      </c>
      <c r="BB621" s="46">
        <v>2417587.4900000002</v>
      </c>
      <c r="BC621" s="46">
        <v>1843417.12</v>
      </c>
      <c r="BD621" s="46">
        <v>806514.82</v>
      </c>
      <c r="BE621" s="45"/>
      <c r="BF621" s="45">
        <v>0</v>
      </c>
      <c r="BG621" s="46"/>
      <c r="BH621" s="46">
        <v>10339087.52</v>
      </c>
      <c r="BI621" s="46"/>
      <c r="BJ621" s="46">
        <v>13667789.02</v>
      </c>
      <c r="BK621" s="46">
        <v>5790111.7199999997</v>
      </c>
      <c r="BL621" s="46">
        <v>4981916.25</v>
      </c>
      <c r="BM621" s="46">
        <v>492172.59</v>
      </c>
      <c r="BN621" s="46">
        <v>936103.83</v>
      </c>
      <c r="BP621" s="48">
        <f>+AY621-'Приложение 2'!E623</f>
        <v>0</v>
      </c>
    </row>
    <row r="622" spans="1:73" ht="12.75" customHeight="1" x14ac:dyDescent="0.2">
      <c r="A622" s="36">
        <f t="shared" si="219"/>
        <v>608</v>
      </c>
      <c r="B622" s="36">
        <f t="shared" si="220"/>
        <v>118</v>
      </c>
      <c r="C622" s="37" t="s">
        <v>125</v>
      </c>
      <c r="D622" s="36" t="s">
        <v>743</v>
      </c>
      <c r="E622" s="38" t="s">
        <v>178</v>
      </c>
      <c r="F622" s="39" t="s">
        <v>61</v>
      </c>
      <c r="G622" s="39">
        <v>4</v>
      </c>
      <c r="H622" s="39">
        <v>4</v>
      </c>
      <c r="I622" s="38">
        <v>2717</v>
      </c>
      <c r="J622" s="38">
        <v>2717</v>
      </c>
      <c r="K622" s="38">
        <v>0</v>
      </c>
      <c r="L622" s="40">
        <v>139</v>
      </c>
      <c r="M622" s="41">
        <f t="shared" si="217"/>
        <v>67136906.980000004</v>
      </c>
      <c r="N622" s="41"/>
      <c r="O622" s="41">
        <v>2596217.42</v>
      </c>
      <c r="P622" s="41">
        <v>0</v>
      </c>
      <c r="Q622" s="41">
        <f t="shared" si="228"/>
        <v>1067736.3999999999</v>
      </c>
      <c r="R622" s="41">
        <v>3389185.8</v>
      </c>
      <c r="S622" s="41">
        <v>60083767.359999999</v>
      </c>
      <c r="T622" s="38">
        <v>21491.65</v>
      </c>
      <c r="U622" s="38">
        <v>24709.94</v>
      </c>
      <c r="V622" s="39">
        <v>2027</v>
      </c>
      <c r="W622" s="43">
        <v>747646.63</v>
      </c>
      <c r="X622" s="43">
        <f t="shared" si="231"/>
        <v>320089.77</v>
      </c>
      <c r="Y622" s="43">
        <f>+(J622*11.55+K622*23.1)*12*30</f>
        <v>11297286</v>
      </c>
      <c r="Z622" s="33"/>
      <c r="AA622" s="44">
        <f t="shared" si="221"/>
        <v>67136906.979534507</v>
      </c>
      <c r="AB622" s="43">
        <v>7714619.1500000004</v>
      </c>
      <c r="AC622" s="43">
        <v>3119767.06</v>
      </c>
      <c r="AD622" s="43">
        <v>3297813.64</v>
      </c>
      <c r="AE622" s="43">
        <v>2514591.98</v>
      </c>
      <c r="AF622" s="43">
        <v>1100161.05</v>
      </c>
      <c r="AG622" s="43">
        <v>0</v>
      </c>
      <c r="AH622" s="43">
        <v>0</v>
      </c>
      <c r="AI622" s="43">
        <v>0</v>
      </c>
      <c r="AJ622" s="43">
        <v>14103474.640000001</v>
      </c>
      <c r="AK622" s="43">
        <v>0</v>
      </c>
      <c r="AL622" s="43">
        <v>18644132.32</v>
      </c>
      <c r="AM622" s="43">
        <v>7898249.5999999996</v>
      </c>
      <c r="AN622" s="43">
        <v>6795795.9927000003</v>
      </c>
      <c r="AO622" s="43">
        <v>671369.06980000006</v>
      </c>
      <c r="AP622" s="43">
        <v>1276932.4770345001</v>
      </c>
      <c r="AQ622" s="5">
        <f t="shared" si="222"/>
        <v>8</v>
      </c>
      <c r="AS622" s="36">
        <f t="shared" si="229"/>
        <v>196</v>
      </c>
      <c r="AT622" s="36">
        <f t="shared" si="230"/>
        <v>116</v>
      </c>
      <c r="AU622" s="37" t="s">
        <v>125</v>
      </c>
      <c r="AV622" s="36" t="s">
        <v>743</v>
      </c>
      <c r="AW622" s="36"/>
      <c r="AX622" s="45">
        <f t="shared" si="227"/>
        <v>0</v>
      </c>
      <c r="AY622" s="46">
        <v>67136906.980000004</v>
      </c>
      <c r="AZ622" s="46">
        <v>7714619.1500000004</v>
      </c>
      <c r="BA622" s="46">
        <v>3119767.06</v>
      </c>
      <c r="BB622" s="46">
        <v>3297813.64</v>
      </c>
      <c r="BC622" s="46">
        <v>2514591.98</v>
      </c>
      <c r="BD622" s="46">
        <v>1100161.05</v>
      </c>
      <c r="BE622" s="45"/>
      <c r="BF622" s="45">
        <v>0</v>
      </c>
      <c r="BG622" s="46"/>
      <c r="BH622" s="46">
        <v>14103474.640000001</v>
      </c>
      <c r="BI622" s="46"/>
      <c r="BJ622" s="46">
        <v>18644132.32</v>
      </c>
      <c r="BK622" s="46">
        <v>7898249.5999999996</v>
      </c>
      <c r="BL622" s="46">
        <v>6795795.9900000002</v>
      </c>
      <c r="BM622" s="46">
        <v>671369.07</v>
      </c>
      <c r="BN622" s="46">
        <v>1276932.48</v>
      </c>
      <c r="BP622" s="48">
        <f>+AY622-'Приложение 2'!E624</f>
        <v>0</v>
      </c>
      <c r="BR622" s="74"/>
      <c r="BT622" s="75"/>
      <c r="BU622" s="75"/>
    </row>
    <row r="623" spans="1:73" ht="12.75" customHeight="1" x14ac:dyDescent="0.2">
      <c r="A623" s="36">
        <f t="shared" si="219"/>
        <v>609</v>
      </c>
      <c r="B623" s="36">
        <f t="shared" si="220"/>
        <v>119</v>
      </c>
      <c r="C623" s="37" t="s">
        <v>125</v>
      </c>
      <c r="D623" s="36" t="s">
        <v>744</v>
      </c>
      <c r="E623" s="38" t="s">
        <v>144</v>
      </c>
      <c r="F623" s="39" t="s">
        <v>61</v>
      </c>
      <c r="G623" s="39">
        <v>5</v>
      </c>
      <c r="H623" s="39">
        <v>4</v>
      </c>
      <c r="I623" s="38">
        <v>3698.5</v>
      </c>
      <c r="J623" s="38">
        <v>3331.4</v>
      </c>
      <c r="K623" s="38">
        <v>142.19999999999999</v>
      </c>
      <c r="L623" s="40">
        <v>143</v>
      </c>
      <c r="M623" s="41">
        <f t="shared" si="217"/>
        <v>4579490.03</v>
      </c>
      <c r="N623" s="41"/>
      <c r="O623" s="41">
        <v>195940.38</v>
      </c>
      <c r="P623" s="41">
        <v>0</v>
      </c>
      <c r="Q623" s="41">
        <f t="shared" si="228"/>
        <v>425977.39800000004</v>
      </c>
      <c r="R623" s="41">
        <f>+AY623-O623-P623-Q623</f>
        <v>3957572.2520000003</v>
      </c>
      <c r="S623" s="41">
        <v>0</v>
      </c>
      <c r="T623" s="38">
        <v>1148.24</v>
      </c>
      <c r="U623" s="38">
        <v>1318.37</v>
      </c>
      <c r="V623" s="39">
        <v>2027</v>
      </c>
      <c r="W623" s="50">
        <v>0</v>
      </c>
      <c r="X623" s="43">
        <f t="shared" si="231"/>
        <v>425977.39800000004</v>
      </c>
      <c r="Y623" s="50" t="e">
        <f>+(J623*11.55+K623*23.1)*12*30+[4]Лист1!$BC$220</f>
        <v>#REF!</v>
      </c>
      <c r="Z623" s="33"/>
      <c r="AA623" s="43">
        <f t="shared" si="221"/>
        <v>4579490.0304113803</v>
      </c>
      <c r="AB623" s="43">
        <v>0</v>
      </c>
      <c r="AC623" s="43">
        <v>3988525.16</v>
      </c>
      <c r="AD623" s="43">
        <v>0</v>
      </c>
      <c r="AE623" s="43">
        <v>0</v>
      </c>
      <c r="AF623" s="43">
        <v>0</v>
      </c>
      <c r="AG623" s="43">
        <v>0</v>
      </c>
      <c r="AH623" s="43">
        <v>0</v>
      </c>
      <c r="AI623" s="43">
        <v>0</v>
      </c>
      <c r="AJ623" s="43">
        <v>0</v>
      </c>
      <c r="AK623" s="43">
        <v>0</v>
      </c>
      <c r="AL623" s="43">
        <v>0</v>
      </c>
      <c r="AM623" s="43">
        <v>0</v>
      </c>
      <c r="AN623" s="43">
        <v>457949.00300000003</v>
      </c>
      <c r="AO623" s="43">
        <v>45794.900300000001</v>
      </c>
      <c r="AP623" s="43">
        <v>87220.96711138</v>
      </c>
      <c r="AQ623" s="5">
        <f t="shared" si="222"/>
        <v>1</v>
      </c>
      <c r="AS623" s="36">
        <f t="shared" si="229"/>
        <v>197</v>
      </c>
      <c r="AT623" s="36">
        <f t="shared" si="230"/>
        <v>117</v>
      </c>
      <c r="AU623" s="37" t="s">
        <v>125</v>
      </c>
      <c r="AV623" s="36" t="s">
        <v>744</v>
      </c>
      <c r="AW623" s="36"/>
      <c r="AX623" s="45">
        <f t="shared" si="227"/>
        <v>0</v>
      </c>
      <c r="AY623" s="46">
        <v>4579490.03</v>
      </c>
      <c r="AZ623" s="46"/>
      <c r="BA623" s="46">
        <v>3988525.16</v>
      </c>
      <c r="BB623" s="46"/>
      <c r="BC623" s="46"/>
      <c r="BD623" s="46"/>
      <c r="BE623" s="45"/>
      <c r="BF623" s="45">
        <v>0</v>
      </c>
      <c r="BG623" s="46"/>
      <c r="BH623" s="46"/>
      <c r="BI623" s="46"/>
      <c r="BJ623" s="46"/>
      <c r="BK623" s="46"/>
      <c r="BL623" s="46">
        <v>457949</v>
      </c>
      <c r="BM623" s="46">
        <v>45794.9</v>
      </c>
      <c r="BN623" s="46">
        <v>87220.97</v>
      </c>
      <c r="BP623" s="48">
        <f>+AY623-'Приложение 2'!E625</f>
        <v>0</v>
      </c>
    </row>
    <row r="624" spans="1:73" ht="12.75" customHeight="1" x14ac:dyDescent="0.2">
      <c r="A624" s="36">
        <f t="shared" si="219"/>
        <v>610</v>
      </c>
      <c r="B624" s="36">
        <f t="shared" si="220"/>
        <v>120</v>
      </c>
      <c r="C624" s="37" t="s">
        <v>125</v>
      </c>
      <c r="D624" s="36" t="s">
        <v>745</v>
      </c>
      <c r="E624" s="38" t="s">
        <v>216</v>
      </c>
      <c r="F624" s="39" t="s">
        <v>61</v>
      </c>
      <c r="G624" s="39">
        <v>3</v>
      </c>
      <c r="H624" s="39">
        <v>1</v>
      </c>
      <c r="I624" s="38">
        <v>1083.3</v>
      </c>
      <c r="J624" s="38">
        <v>969.2</v>
      </c>
      <c r="K624" s="38">
        <v>114.1</v>
      </c>
      <c r="L624" s="40">
        <v>100</v>
      </c>
      <c r="M624" s="41">
        <f t="shared" si="217"/>
        <v>767918.87</v>
      </c>
      <c r="N624" s="41"/>
      <c r="O624" s="41">
        <v>0</v>
      </c>
      <c r="P624" s="41">
        <v>0</v>
      </c>
      <c r="Q624" s="41">
        <f>+AY624</f>
        <v>767918.87</v>
      </c>
      <c r="R624" s="41">
        <v>0</v>
      </c>
      <c r="S624" s="41">
        <v>0</v>
      </c>
      <c r="T624" s="38">
        <v>478.65</v>
      </c>
      <c r="U624" s="38">
        <v>708.87</v>
      </c>
      <c r="V624" s="39">
        <v>2027</v>
      </c>
      <c r="W624" s="43">
        <v>697090.69</v>
      </c>
      <c r="X624" s="43">
        <f t="shared" si="231"/>
        <v>141065.69400000002</v>
      </c>
      <c r="Y624" s="43">
        <f>+(J624*11.55+K624*23.1)*12*30</f>
        <v>4978789.2</v>
      </c>
      <c r="Z624" s="33"/>
      <c r="AA624" s="53">
        <f t="shared" si="221"/>
        <v>767918.86973442009</v>
      </c>
      <c r="AB624" s="43">
        <v>0</v>
      </c>
      <c r="AC624" s="43">
        <v>0</v>
      </c>
      <c r="AD624" s="43">
        <v>0</v>
      </c>
      <c r="AE624" s="43">
        <v>0</v>
      </c>
      <c r="AF624" s="43">
        <v>518524.93</v>
      </c>
      <c r="AG624" s="43">
        <v>0</v>
      </c>
      <c r="AH624" s="43">
        <v>0</v>
      </c>
      <c r="AI624" s="43">
        <v>0</v>
      </c>
      <c r="AJ624" s="43">
        <v>0</v>
      </c>
      <c r="AK624" s="43">
        <v>0</v>
      </c>
      <c r="AL624" s="43">
        <v>0</v>
      </c>
      <c r="AM624" s="43">
        <v>0</v>
      </c>
      <c r="AN624" s="43">
        <v>230375.66099999999</v>
      </c>
      <c r="AO624" s="43">
        <v>7679.1886999999997</v>
      </c>
      <c r="AP624" s="43">
        <v>11339.09003442</v>
      </c>
      <c r="AQ624" s="5">
        <f t="shared" si="222"/>
        <v>1</v>
      </c>
      <c r="AS624" s="36">
        <f t="shared" si="229"/>
        <v>198</v>
      </c>
      <c r="AT624" s="36">
        <f t="shared" si="230"/>
        <v>118</v>
      </c>
      <c r="AU624" s="37" t="s">
        <v>125</v>
      </c>
      <c r="AV624" s="36" t="s">
        <v>745</v>
      </c>
      <c r="AW624" s="36"/>
      <c r="AX624" s="45">
        <f t="shared" si="227"/>
        <v>0</v>
      </c>
      <c r="AY624" s="46">
        <v>767918.87</v>
      </c>
      <c r="AZ624" s="46"/>
      <c r="BA624" s="46"/>
      <c r="BB624" s="46"/>
      <c r="BC624" s="46"/>
      <c r="BD624" s="46">
        <v>518524.93</v>
      </c>
      <c r="BE624" s="45"/>
      <c r="BF624" s="45">
        <v>0</v>
      </c>
      <c r="BG624" s="46"/>
      <c r="BH624" s="46"/>
      <c r="BI624" s="46"/>
      <c r="BJ624" s="46"/>
      <c r="BK624" s="46"/>
      <c r="BL624" s="46">
        <v>230375.66</v>
      </c>
      <c r="BM624" s="46">
        <v>7679.19</v>
      </c>
      <c r="BN624" s="46">
        <v>11339.09</v>
      </c>
      <c r="BP624" s="48">
        <f>+AY624-'Приложение 2'!E626</f>
        <v>0</v>
      </c>
    </row>
    <row r="625" spans="1:73" ht="12.75" customHeight="1" x14ac:dyDescent="0.2">
      <c r="A625" s="36">
        <f t="shared" si="219"/>
        <v>611</v>
      </c>
      <c r="B625" s="36">
        <f t="shared" si="220"/>
        <v>121</v>
      </c>
      <c r="C625" s="37" t="s">
        <v>125</v>
      </c>
      <c r="D625" s="36" t="s">
        <v>746</v>
      </c>
      <c r="E625" s="38" t="s">
        <v>747</v>
      </c>
      <c r="F625" s="39" t="s">
        <v>61</v>
      </c>
      <c r="G625" s="39">
        <v>3</v>
      </c>
      <c r="H625" s="39">
        <v>2</v>
      </c>
      <c r="I625" s="38">
        <v>1052.9000000000001</v>
      </c>
      <c r="J625" s="38">
        <v>700.4</v>
      </c>
      <c r="K625" s="38">
        <v>352.5</v>
      </c>
      <c r="L625" s="40">
        <v>26</v>
      </c>
      <c r="M625" s="41" t="e">
        <f t="shared" si="217"/>
        <v>#REF!</v>
      </c>
      <c r="N625" s="41"/>
      <c r="O625" s="41">
        <v>2018710.35</v>
      </c>
      <c r="P625" s="41">
        <v>0</v>
      </c>
      <c r="Q625" s="41">
        <f t="shared" ref="Q625:Q631" si="232">+W625+X625</f>
        <v>165570.174</v>
      </c>
      <c r="R625" s="41" t="e">
        <f>IF(Y625&gt;0, Y625, 0)</f>
        <v>#REF!</v>
      </c>
      <c r="S625" s="41" t="e">
        <f>IF(Y625&gt;0, AY625-O625-P625-Q625-R625, 0)</f>
        <v>#REF!</v>
      </c>
      <c r="T625" s="38">
        <v>35562.03</v>
      </c>
      <c r="U625" s="38">
        <v>40799.57</v>
      </c>
      <c r="V625" s="39">
        <v>2027</v>
      </c>
      <c r="W625" s="50">
        <v>0</v>
      </c>
      <c r="X625" s="43">
        <f t="shared" si="231"/>
        <v>165570.174</v>
      </c>
      <c r="Y625" s="50" t="e">
        <f>+(J625*11.55+K625*23.1)*12*30+[4]Лист1!$BC$223</f>
        <v>#REF!</v>
      </c>
      <c r="Z625" s="33"/>
      <c r="AA625" s="44">
        <f t="shared" si="221"/>
        <v>42957867.258354455</v>
      </c>
      <c r="AB625" s="43">
        <v>3838367.55</v>
      </c>
      <c r="AC625" s="43">
        <v>2335595.6</v>
      </c>
      <c r="AD625" s="43">
        <v>1100543</v>
      </c>
      <c r="AE625" s="43">
        <v>937901.08</v>
      </c>
      <c r="AF625" s="43">
        <v>503973.87</v>
      </c>
      <c r="AG625" s="43">
        <v>0</v>
      </c>
      <c r="AH625" s="43">
        <v>0</v>
      </c>
      <c r="AI625" s="43">
        <v>0</v>
      </c>
      <c r="AJ625" s="43">
        <v>11103770.41</v>
      </c>
      <c r="AK625" s="43">
        <v>0</v>
      </c>
      <c r="AL625" s="43">
        <v>9079158.8200000003</v>
      </c>
      <c r="AM625" s="43">
        <v>8543954.0800000001</v>
      </c>
      <c r="AN625" s="43">
        <v>4266215.8185000001</v>
      </c>
      <c r="AO625" s="43">
        <v>429578.67259999999</v>
      </c>
      <c r="AP625" s="43">
        <v>818808.35725445999</v>
      </c>
      <c r="AQ625" s="5">
        <f t="shared" si="222"/>
        <v>8</v>
      </c>
      <c r="AS625" s="36">
        <f t="shared" si="229"/>
        <v>199</v>
      </c>
      <c r="AT625" s="36">
        <f t="shared" si="230"/>
        <v>119</v>
      </c>
      <c r="AU625" s="37" t="s">
        <v>125</v>
      </c>
      <c r="AV625" s="36" t="s">
        <v>746</v>
      </c>
      <c r="AW625" s="36"/>
      <c r="AX625" s="45" t="e">
        <f t="shared" si="227"/>
        <v>#REF!</v>
      </c>
      <c r="AY625" s="46">
        <v>42957867.259999998</v>
      </c>
      <c r="AZ625" s="46">
        <v>3838367.55</v>
      </c>
      <c r="BA625" s="46">
        <v>2335595.6</v>
      </c>
      <c r="BB625" s="46">
        <v>1100543</v>
      </c>
      <c r="BC625" s="46">
        <v>937901.08</v>
      </c>
      <c r="BD625" s="46">
        <v>503973.87</v>
      </c>
      <c r="BE625" s="45"/>
      <c r="BF625" s="45">
        <v>0</v>
      </c>
      <c r="BG625" s="46"/>
      <c r="BH625" s="46">
        <v>11103770.41</v>
      </c>
      <c r="BI625" s="46"/>
      <c r="BJ625" s="46">
        <v>9079158.8200000003</v>
      </c>
      <c r="BK625" s="46">
        <v>8543954.0800000001</v>
      </c>
      <c r="BL625" s="46">
        <v>4266215.82</v>
      </c>
      <c r="BM625" s="46">
        <v>429578.67</v>
      </c>
      <c r="BN625" s="46">
        <v>818808.36</v>
      </c>
      <c r="BP625" s="48">
        <f>+AY625-'Приложение 2'!E627</f>
        <v>0</v>
      </c>
    </row>
    <row r="626" spans="1:73" ht="12.75" customHeight="1" x14ac:dyDescent="0.25">
      <c r="A626" s="36">
        <f t="shared" si="219"/>
        <v>612</v>
      </c>
      <c r="B626" s="36">
        <f t="shared" si="220"/>
        <v>122</v>
      </c>
      <c r="C626" s="37" t="s">
        <v>125</v>
      </c>
      <c r="D626" s="36" t="s">
        <v>748</v>
      </c>
      <c r="E626" s="38" t="s">
        <v>285</v>
      </c>
      <c r="F626" s="39" t="s">
        <v>61</v>
      </c>
      <c r="G626" s="39">
        <v>4</v>
      </c>
      <c r="H626" s="39">
        <v>3</v>
      </c>
      <c r="I626" s="38">
        <v>2004.5</v>
      </c>
      <c r="J626" s="38">
        <v>1497.6</v>
      </c>
      <c r="K626" s="38">
        <v>506.9</v>
      </c>
      <c r="L626" s="40">
        <v>71</v>
      </c>
      <c r="M626" s="41">
        <f t="shared" si="217"/>
        <v>49531074.760000005</v>
      </c>
      <c r="N626" s="41"/>
      <c r="O626" s="41">
        <v>1815388.62</v>
      </c>
      <c r="P626" s="41">
        <v>0</v>
      </c>
      <c r="Q626" s="41">
        <f t="shared" si="232"/>
        <v>887321.11399999994</v>
      </c>
      <c r="R626" s="41">
        <v>3132720.36</v>
      </c>
      <c r="S626" s="41">
        <v>43695644.666000001</v>
      </c>
      <c r="T626" s="38">
        <v>21491.65</v>
      </c>
      <c r="U626" s="38">
        <v>24709.94</v>
      </c>
      <c r="V626" s="39">
        <v>2027</v>
      </c>
      <c r="W626" s="43">
        <v>591453.07999999996</v>
      </c>
      <c r="X626" s="43">
        <f t="shared" si="231"/>
        <v>295868.03399999999</v>
      </c>
      <c r="Y626" s="43">
        <f>+(J626*11.55+K626*23.1)*12*30</f>
        <v>10442401.199999999</v>
      </c>
      <c r="Z626" s="33"/>
      <c r="AA626" s="44">
        <f t="shared" si="221"/>
        <v>49531074.762779288</v>
      </c>
      <c r="AB626" s="43">
        <v>5691554.6900000004</v>
      </c>
      <c r="AC626" s="43">
        <v>2301646.33</v>
      </c>
      <c r="AD626" s="43">
        <v>2433002.38</v>
      </c>
      <c r="AE626" s="43">
        <v>1855171.01</v>
      </c>
      <c r="AF626" s="43">
        <v>811657.28</v>
      </c>
      <c r="AG626" s="43">
        <v>0</v>
      </c>
      <c r="AH626" s="43">
        <v>0</v>
      </c>
      <c r="AI626" s="43">
        <v>0</v>
      </c>
      <c r="AJ626" s="43">
        <v>10405011.01</v>
      </c>
      <c r="AK626" s="43">
        <v>0</v>
      </c>
      <c r="AL626" s="43">
        <v>13754936.789999999</v>
      </c>
      <c r="AM626" s="43">
        <v>5827030.2999999998</v>
      </c>
      <c r="AN626" s="43">
        <v>5013681.6628999999</v>
      </c>
      <c r="AO626" s="43">
        <v>495310.7476</v>
      </c>
      <c r="AP626" s="43">
        <v>942072.56227929995</v>
      </c>
      <c r="AQ626" s="5">
        <f t="shared" si="222"/>
        <v>8</v>
      </c>
      <c r="AS626" s="36">
        <f>+AS422+1</f>
        <v>96</v>
      </c>
      <c r="AT626" s="36">
        <f>+AT422+1</f>
        <v>96</v>
      </c>
      <c r="AU626" s="37" t="s">
        <v>125</v>
      </c>
      <c r="AV626" s="36" t="s">
        <v>748</v>
      </c>
      <c r="AW626" s="36"/>
      <c r="AX626" s="45">
        <f t="shared" si="227"/>
        <v>0</v>
      </c>
      <c r="AY626" s="46">
        <v>49531074.759999998</v>
      </c>
      <c r="AZ626" s="46">
        <v>5691554.6900000004</v>
      </c>
      <c r="BA626" s="46">
        <v>2301646.33</v>
      </c>
      <c r="BB626" s="46">
        <v>2433002.38</v>
      </c>
      <c r="BC626" s="46">
        <v>1855171.01</v>
      </c>
      <c r="BD626" s="46">
        <v>811657.28</v>
      </c>
      <c r="BE626" s="45"/>
      <c r="BF626" s="45">
        <v>0</v>
      </c>
      <c r="BG626" s="46"/>
      <c r="BH626" s="46">
        <v>10405011.01</v>
      </c>
      <c r="BI626" s="46"/>
      <c r="BJ626" s="46">
        <v>13754936.789999999</v>
      </c>
      <c r="BK626" s="46">
        <v>5827030.2999999998</v>
      </c>
      <c r="BL626" s="46">
        <v>5013681.66</v>
      </c>
      <c r="BM626" s="46">
        <v>495310.75</v>
      </c>
      <c r="BN626" s="46">
        <v>942072.56</v>
      </c>
      <c r="BO626" s="47">
        <f>COUNTIF(AZ626:BK626, "&gt;0")</f>
        <v>8</v>
      </c>
      <c r="BP626" s="48">
        <f>+AY626-'Приложение 2'!E628</f>
        <v>0</v>
      </c>
      <c r="BR626" s="74"/>
      <c r="BT626" s="75"/>
      <c r="BU626" s="75"/>
    </row>
    <row r="627" spans="1:73" ht="12.75" customHeight="1" x14ac:dyDescent="0.2">
      <c r="A627" s="36">
        <f t="shared" si="219"/>
        <v>613</v>
      </c>
      <c r="B627" s="36">
        <f t="shared" si="220"/>
        <v>123</v>
      </c>
      <c r="C627" s="37" t="s">
        <v>125</v>
      </c>
      <c r="D627" s="36" t="s">
        <v>749</v>
      </c>
      <c r="E627" s="38" t="s">
        <v>98</v>
      </c>
      <c r="F627" s="39" t="s">
        <v>61</v>
      </c>
      <c r="G627" s="39">
        <v>3</v>
      </c>
      <c r="H627" s="39"/>
      <c r="I627" s="38">
        <v>1326.4</v>
      </c>
      <c r="J627" s="38">
        <v>1326.4</v>
      </c>
      <c r="K627" s="38">
        <v>0</v>
      </c>
      <c r="L627" s="40">
        <v>2</v>
      </c>
      <c r="M627" s="41" t="e">
        <f t="shared" si="217"/>
        <v>#REF!</v>
      </c>
      <c r="N627" s="41"/>
      <c r="O627" s="41">
        <v>2501200.2999999998</v>
      </c>
      <c r="P627" s="41">
        <v>0</v>
      </c>
      <c r="Q627" s="41">
        <f t="shared" si="232"/>
        <v>156263.18400000004</v>
      </c>
      <c r="R627" s="41" t="e">
        <f>IF(Y627&gt;0, Y627, 0)</f>
        <v>#REF!</v>
      </c>
      <c r="S627" s="41" t="e">
        <f>IF(Y627&gt;0, AY627-O627-P627-Q627-R627, 0)</f>
        <v>#REF!</v>
      </c>
      <c r="T627" s="38">
        <v>35083.379999999997</v>
      </c>
      <c r="U627" s="38">
        <v>40090.699999999997</v>
      </c>
      <c r="V627" s="39">
        <v>2027</v>
      </c>
      <c r="W627" s="50">
        <v>0</v>
      </c>
      <c r="X627" s="43">
        <f t="shared" si="231"/>
        <v>156263.18400000004</v>
      </c>
      <c r="Y627" s="50" t="e">
        <f>+(J627*11.55+K627*23.1)*12*30+[4]Лист1!$BC$227</f>
        <v>#REF!</v>
      </c>
      <c r="Z627" s="33"/>
      <c r="AA627" s="44">
        <f t="shared" si="221"/>
        <v>53176304.493012458</v>
      </c>
      <c r="AB627" s="43">
        <v>4835417.16</v>
      </c>
      <c r="AC627" s="43">
        <v>2942287.02</v>
      </c>
      <c r="AD627" s="43">
        <v>1386418.69</v>
      </c>
      <c r="AE627" s="43">
        <v>1181529.1000000001</v>
      </c>
      <c r="AF627" s="43">
        <v>0</v>
      </c>
      <c r="AG627" s="43">
        <v>0</v>
      </c>
      <c r="AH627" s="43">
        <v>0</v>
      </c>
      <c r="AI627" s="43">
        <v>0</v>
      </c>
      <c r="AJ627" s="43">
        <v>13988072.060000001</v>
      </c>
      <c r="AK627" s="43">
        <v>0</v>
      </c>
      <c r="AL627" s="43">
        <v>11437549.869999999</v>
      </c>
      <c r="AM627" s="43">
        <v>10763321</v>
      </c>
      <c r="AN627" s="43">
        <v>5092329.2061999999</v>
      </c>
      <c r="AO627" s="43">
        <v>531763.04489999998</v>
      </c>
      <c r="AP627" s="43">
        <v>1017617.34191246</v>
      </c>
      <c r="AQ627" s="5">
        <f t="shared" si="222"/>
        <v>7</v>
      </c>
      <c r="AS627" s="36">
        <f>+AS751+1</f>
        <v>201</v>
      </c>
      <c r="AT627" s="36">
        <f>+AT751+1</f>
        <v>121</v>
      </c>
      <c r="AU627" s="37" t="s">
        <v>125</v>
      </c>
      <c r="AV627" s="36" t="s">
        <v>749</v>
      </c>
      <c r="AW627" s="36"/>
      <c r="AX627" s="45" t="e">
        <f t="shared" si="227"/>
        <v>#REF!</v>
      </c>
      <c r="AY627" s="46">
        <v>53176304.490000002</v>
      </c>
      <c r="AZ627" s="46">
        <v>4835417.16</v>
      </c>
      <c r="BA627" s="46">
        <v>2942287.02</v>
      </c>
      <c r="BB627" s="46">
        <v>1386418.69</v>
      </c>
      <c r="BC627" s="46">
        <v>1181529.1000000001</v>
      </c>
      <c r="BD627" s="46"/>
      <c r="BE627" s="45"/>
      <c r="BF627" s="45">
        <v>0</v>
      </c>
      <c r="BG627" s="46"/>
      <c r="BH627" s="46">
        <v>13988072.060000001</v>
      </c>
      <c r="BI627" s="46"/>
      <c r="BJ627" s="46">
        <v>11437549.869999999</v>
      </c>
      <c r="BK627" s="46">
        <v>10763321</v>
      </c>
      <c r="BL627" s="46">
        <v>5092329.21</v>
      </c>
      <c r="BM627" s="46">
        <v>531763.04</v>
      </c>
      <c r="BN627" s="46">
        <v>1017617.34</v>
      </c>
      <c r="BP627" s="48">
        <f>+AY627-'Приложение 2'!E629</f>
        <v>0</v>
      </c>
    </row>
    <row r="628" spans="1:73" ht="12.75" customHeight="1" x14ac:dyDescent="0.2">
      <c r="A628" s="36">
        <f t="shared" si="219"/>
        <v>614</v>
      </c>
      <c r="B628" s="36">
        <f t="shared" si="220"/>
        <v>124</v>
      </c>
      <c r="C628" s="37" t="s">
        <v>125</v>
      </c>
      <c r="D628" s="36" t="s">
        <v>750</v>
      </c>
      <c r="E628" s="38" t="s">
        <v>199</v>
      </c>
      <c r="F628" s="39" t="s">
        <v>61</v>
      </c>
      <c r="G628" s="39">
        <v>3</v>
      </c>
      <c r="H628" s="39">
        <v>1</v>
      </c>
      <c r="I628" s="38">
        <v>583.20000000000005</v>
      </c>
      <c r="J628" s="38">
        <v>583.20000000000005</v>
      </c>
      <c r="K628" s="38">
        <v>0</v>
      </c>
      <c r="L628" s="40">
        <v>24</v>
      </c>
      <c r="M628" s="41">
        <f t="shared" si="217"/>
        <v>5189984.2700000005</v>
      </c>
      <c r="N628" s="41"/>
      <c r="O628" s="41">
        <v>948872.94</v>
      </c>
      <c r="P628" s="41">
        <v>0</v>
      </c>
      <c r="Q628" s="41">
        <f t="shared" si="232"/>
        <v>519149.73200000002</v>
      </c>
      <c r="R628" s="41">
        <f>IF(Y628&gt;0, Y628, 0)</f>
        <v>2424945.6000000006</v>
      </c>
      <c r="S628" s="41">
        <f>IF(Y628&gt;0, AY628-O628-P628-Q628-R628, 0)</f>
        <v>1297015.9979999997</v>
      </c>
      <c r="T628" s="38">
        <v>7799.8</v>
      </c>
      <c r="U628" s="38">
        <v>8899.15</v>
      </c>
      <c r="V628" s="39">
        <v>2027</v>
      </c>
      <c r="W628" s="43">
        <v>450442.94</v>
      </c>
      <c r="X628" s="43">
        <f t="shared" si="231"/>
        <v>68706.792000000016</v>
      </c>
      <c r="Y628" s="43">
        <f>+(J628*11.55+K628*23.1)*12*30</f>
        <v>2424945.6000000006</v>
      </c>
      <c r="Z628" s="33"/>
      <c r="AA628" s="53">
        <f t="shared" si="221"/>
        <v>5189984.2737571197</v>
      </c>
      <c r="AB628" s="43">
        <v>2126067.0099999998</v>
      </c>
      <c r="AC628" s="43">
        <v>1293683.49</v>
      </c>
      <c r="AD628" s="43">
        <v>609589.4</v>
      </c>
      <c r="AE628" s="43">
        <v>519502.24</v>
      </c>
      <c r="AF628" s="43">
        <v>0</v>
      </c>
      <c r="AG628" s="43">
        <v>0</v>
      </c>
      <c r="AH628" s="43">
        <v>0</v>
      </c>
      <c r="AI628" s="43">
        <v>0</v>
      </c>
      <c r="AJ628" s="43">
        <v>0</v>
      </c>
      <c r="AK628" s="43">
        <v>0</v>
      </c>
      <c r="AL628" s="43">
        <v>0</v>
      </c>
      <c r="AM628" s="43">
        <v>0</v>
      </c>
      <c r="AN628" s="43">
        <v>489768.32650000002</v>
      </c>
      <c r="AO628" s="43">
        <v>51899.842700000001</v>
      </c>
      <c r="AP628" s="43">
        <v>99473.964557119994</v>
      </c>
      <c r="AQ628" s="5">
        <f t="shared" si="222"/>
        <v>4</v>
      </c>
      <c r="AS628" s="36">
        <f t="shared" ref="AS628:AS659" si="233">+AS627+1</f>
        <v>202</v>
      </c>
      <c r="AT628" s="36">
        <f t="shared" ref="AT628:AT659" si="234">+AT627+1</f>
        <v>122</v>
      </c>
      <c r="AU628" s="37" t="s">
        <v>125</v>
      </c>
      <c r="AV628" s="36" t="s">
        <v>750</v>
      </c>
      <c r="AW628" s="36"/>
      <c r="AX628" s="45">
        <f t="shared" si="227"/>
        <v>0</v>
      </c>
      <c r="AY628" s="46">
        <v>5189984.2699999996</v>
      </c>
      <c r="AZ628" s="46">
        <v>2126067.0099999998</v>
      </c>
      <c r="BA628" s="46">
        <v>1293683.49</v>
      </c>
      <c r="BB628" s="46">
        <v>609589.4</v>
      </c>
      <c r="BC628" s="46">
        <v>519502.24</v>
      </c>
      <c r="BD628" s="46"/>
      <c r="BE628" s="45"/>
      <c r="BF628" s="45">
        <v>0</v>
      </c>
      <c r="BG628" s="46"/>
      <c r="BH628" s="46"/>
      <c r="BI628" s="46"/>
      <c r="BJ628" s="46"/>
      <c r="BK628" s="46"/>
      <c r="BL628" s="46">
        <v>489768.33</v>
      </c>
      <c r="BM628" s="46">
        <v>51899.839999999997</v>
      </c>
      <c r="BN628" s="46">
        <v>99473.96</v>
      </c>
      <c r="BP628" s="48">
        <f>+AY628-'Приложение 2'!E630</f>
        <v>0</v>
      </c>
    </row>
    <row r="629" spans="1:73" ht="12.75" customHeight="1" x14ac:dyDescent="0.2">
      <c r="A629" s="36">
        <f t="shared" si="219"/>
        <v>615</v>
      </c>
      <c r="B629" s="36">
        <f t="shared" si="220"/>
        <v>125</v>
      </c>
      <c r="C629" s="37" t="s">
        <v>125</v>
      </c>
      <c r="D629" s="36" t="s">
        <v>751</v>
      </c>
      <c r="E629" s="38" t="s">
        <v>79</v>
      </c>
      <c r="F629" s="39" t="s">
        <v>61</v>
      </c>
      <c r="G629" s="39">
        <v>2</v>
      </c>
      <c r="H629" s="39">
        <v>2</v>
      </c>
      <c r="I629" s="38">
        <v>874.3</v>
      </c>
      <c r="J629" s="38">
        <v>874.3</v>
      </c>
      <c r="K629" s="38">
        <v>0</v>
      </c>
      <c r="L629" s="40">
        <v>44</v>
      </c>
      <c r="M629" s="41">
        <f t="shared" si="217"/>
        <v>35051299.009999998</v>
      </c>
      <c r="N629" s="41"/>
      <c r="O629" s="41">
        <v>3048662.87</v>
      </c>
      <c r="P629" s="41">
        <v>0</v>
      </c>
      <c r="Q629" s="41">
        <f t="shared" si="232"/>
        <v>810899.27300000004</v>
      </c>
      <c r="R629" s="41">
        <f>IF(Y629&gt;0, Y629, 0)</f>
        <v>3635339.4000000004</v>
      </c>
      <c r="S629" s="41">
        <f>IF(Y629&gt;0, AY629-O629-P629-Q629-R629, 0)</f>
        <v>27556397.467</v>
      </c>
      <c r="T629" s="38">
        <v>35083.379999999997</v>
      </c>
      <c r="U629" s="38">
        <v>40090.699999999997</v>
      </c>
      <c r="V629" s="39">
        <v>2027</v>
      </c>
      <c r="W629" s="43">
        <v>707897.99</v>
      </c>
      <c r="X629" s="43">
        <f t="shared" si="231"/>
        <v>103001.28300000001</v>
      </c>
      <c r="Y629" s="43">
        <f>+(J629*11.55+K629*23.1)*12*30</f>
        <v>3635339.4000000004</v>
      </c>
      <c r="Z629" s="33"/>
      <c r="AA629" s="43">
        <f t="shared" si="221"/>
        <v>35051299.0124745</v>
      </c>
      <c r="AB629" s="43">
        <v>3187277.76</v>
      </c>
      <c r="AC629" s="43">
        <v>1939416.12</v>
      </c>
      <c r="AD629" s="43">
        <v>913861.48</v>
      </c>
      <c r="AE629" s="43">
        <v>778807.96</v>
      </c>
      <c r="AF629" s="43">
        <v>0</v>
      </c>
      <c r="AG629" s="43">
        <v>0</v>
      </c>
      <c r="AH629" s="43">
        <v>0</v>
      </c>
      <c r="AI629" s="43">
        <v>0</v>
      </c>
      <c r="AJ629" s="43">
        <v>9220273.9800000004</v>
      </c>
      <c r="AK629" s="43">
        <v>0</v>
      </c>
      <c r="AL629" s="43">
        <v>7539090.6600000001</v>
      </c>
      <c r="AM629" s="43">
        <v>7094670.9500000002</v>
      </c>
      <c r="AN629" s="43">
        <v>3356622.0024000001</v>
      </c>
      <c r="AO629" s="43">
        <v>350512.9901</v>
      </c>
      <c r="AP629" s="43">
        <v>670765.10997450002</v>
      </c>
      <c r="AQ629" s="5">
        <f t="shared" si="222"/>
        <v>7</v>
      </c>
      <c r="AS629" s="36">
        <f t="shared" si="233"/>
        <v>203</v>
      </c>
      <c r="AT629" s="36">
        <f t="shared" si="234"/>
        <v>123</v>
      </c>
      <c r="AU629" s="37" t="s">
        <v>125</v>
      </c>
      <c r="AV629" s="36" t="s">
        <v>751</v>
      </c>
      <c r="AW629" s="36"/>
      <c r="AX629" s="45">
        <f t="shared" si="227"/>
        <v>0</v>
      </c>
      <c r="AY629" s="46">
        <v>35051299.009999998</v>
      </c>
      <c r="AZ629" s="46">
        <v>3187277.76</v>
      </c>
      <c r="BA629" s="46">
        <v>1939416.12</v>
      </c>
      <c r="BB629" s="46">
        <v>913861.48</v>
      </c>
      <c r="BC629" s="46">
        <v>778807.96</v>
      </c>
      <c r="BD629" s="46"/>
      <c r="BE629" s="45"/>
      <c r="BF629" s="45">
        <v>0</v>
      </c>
      <c r="BG629" s="46"/>
      <c r="BH629" s="46">
        <v>9220273.9800000004</v>
      </c>
      <c r="BI629" s="46"/>
      <c r="BJ629" s="46">
        <v>7539090.6600000001</v>
      </c>
      <c r="BK629" s="46">
        <v>7094670.9500000002</v>
      </c>
      <c r="BL629" s="46">
        <v>3356622</v>
      </c>
      <c r="BM629" s="46">
        <v>350512.99</v>
      </c>
      <c r="BN629" s="46">
        <v>670765.11</v>
      </c>
      <c r="BP629" s="48">
        <f>+AY629-'Приложение 2'!E631</f>
        <v>0</v>
      </c>
    </row>
    <row r="630" spans="1:73" ht="12.75" customHeight="1" x14ac:dyDescent="0.2">
      <c r="A630" s="36">
        <f t="shared" si="219"/>
        <v>616</v>
      </c>
      <c r="B630" s="36">
        <f t="shared" si="220"/>
        <v>126</v>
      </c>
      <c r="C630" s="37" t="s">
        <v>125</v>
      </c>
      <c r="D630" s="36" t="s">
        <v>752</v>
      </c>
      <c r="E630" s="38" t="s">
        <v>137</v>
      </c>
      <c r="F630" s="39" t="s">
        <v>61</v>
      </c>
      <c r="G630" s="39">
        <v>4</v>
      </c>
      <c r="H630" s="39">
        <v>4</v>
      </c>
      <c r="I630" s="38">
        <v>3462.3</v>
      </c>
      <c r="J630" s="38">
        <v>3462.3</v>
      </c>
      <c r="K630" s="38">
        <v>0</v>
      </c>
      <c r="L630" s="40">
        <v>145</v>
      </c>
      <c r="M630" s="41">
        <f t="shared" si="217"/>
        <v>24236515.460000001</v>
      </c>
      <c r="N630" s="41"/>
      <c r="O630" s="41">
        <v>2366152.7599999998</v>
      </c>
      <c r="P630" s="41">
        <v>0</v>
      </c>
      <c r="Q630" s="41">
        <f t="shared" si="232"/>
        <v>407893.56300000002</v>
      </c>
      <c r="R630" s="41">
        <v>3706033.05</v>
      </c>
      <c r="S630" s="41">
        <v>17756436.087000001</v>
      </c>
      <c r="T630" s="38">
        <v>6126.9</v>
      </c>
      <c r="U630" s="38">
        <v>7000.12</v>
      </c>
      <c r="V630" s="39">
        <v>2027</v>
      </c>
      <c r="W630" s="50">
        <v>0</v>
      </c>
      <c r="X630" s="43">
        <f t="shared" si="231"/>
        <v>407893.56300000002</v>
      </c>
      <c r="Y630" s="50" t="e">
        <f>+(J630*11.55+K630*23.1)*12*30+[4]Лист1!$BC$230</f>
        <v>#REF!</v>
      </c>
      <c r="Z630" s="33"/>
      <c r="AA630" s="43">
        <f t="shared" si="221"/>
        <v>24236515.464747284</v>
      </c>
      <c r="AB630" s="43">
        <v>9830815.5600000005</v>
      </c>
      <c r="AC630" s="43">
        <v>3975550.05</v>
      </c>
      <c r="AD630" s="43">
        <v>4202436.57</v>
      </c>
      <c r="AE630" s="43">
        <v>3204369.46</v>
      </c>
      <c r="AF630" s="43">
        <v>0</v>
      </c>
      <c r="AG630" s="43">
        <v>0</v>
      </c>
      <c r="AH630" s="43">
        <v>0</v>
      </c>
      <c r="AI630" s="43">
        <v>0</v>
      </c>
      <c r="AJ630" s="43">
        <v>0</v>
      </c>
      <c r="AK630" s="43">
        <v>0</v>
      </c>
      <c r="AL630" s="43">
        <v>0</v>
      </c>
      <c r="AM630" s="43">
        <v>0</v>
      </c>
      <c r="AN630" s="43">
        <v>2317089.5701000001</v>
      </c>
      <c r="AO630" s="43">
        <v>242365.15470000001</v>
      </c>
      <c r="AP630" s="43">
        <v>463889.09994728002</v>
      </c>
      <c r="AQ630" s="5">
        <f t="shared" si="222"/>
        <v>4</v>
      </c>
      <c r="AS630" s="36">
        <f t="shared" si="233"/>
        <v>204</v>
      </c>
      <c r="AT630" s="36">
        <f t="shared" si="234"/>
        <v>124</v>
      </c>
      <c r="AU630" s="37" t="s">
        <v>125</v>
      </c>
      <c r="AV630" s="36" t="s">
        <v>752</v>
      </c>
      <c r="AW630" s="36"/>
      <c r="AX630" s="45">
        <f t="shared" si="227"/>
        <v>0</v>
      </c>
      <c r="AY630" s="46">
        <v>24236515.460000001</v>
      </c>
      <c r="AZ630" s="46">
        <v>9830815.5600000005</v>
      </c>
      <c r="BA630" s="46">
        <v>3975550.05</v>
      </c>
      <c r="BB630" s="46">
        <v>4202436.57</v>
      </c>
      <c r="BC630" s="46">
        <v>3204369.46</v>
      </c>
      <c r="BD630" s="46"/>
      <c r="BE630" s="45"/>
      <c r="BF630" s="45">
        <v>0</v>
      </c>
      <c r="BG630" s="46"/>
      <c r="BH630" s="46"/>
      <c r="BI630" s="46"/>
      <c r="BJ630" s="46"/>
      <c r="BK630" s="46"/>
      <c r="BL630" s="46">
        <v>2317089.5699999998</v>
      </c>
      <c r="BM630" s="46">
        <v>242365.15</v>
      </c>
      <c r="BN630" s="46">
        <v>463889.1</v>
      </c>
      <c r="BP630" s="48">
        <f>+AY630-'Приложение 2'!E632</f>
        <v>0</v>
      </c>
      <c r="BR630" s="74"/>
      <c r="BT630" s="75"/>
      <c r="BU630" s="75"/>
    </row>
    <row r="631" spans="1:73" ht="12.75" customHeight="1" x14ac:dyDescent="0.2">
      <c r="A631" s="36">
        <f t="shared" si="219"/>
        <v>617</v>
      </c>
      <c r="B631" s="36">
        <f t="shared" si="220"/>
        <v>127</v>
      </c>
      <c r="C631" s="37" t="s">
        <v>125</v>
      </c>
      <c r="D631" s="36" t="s">
        <v>753</v>
      </c>
      <c r="E631" s="38" t="s">
        <v>178</v>
      </c>
      <c r="F631" s="39" t="s">
        <v>61</v>
      </c>
      <c r="G631" s="39">
        <v>4</v>
      </c>
      <c r="H631" s="39">
        <v>4</v>
      </c>
      <c r="I631" s="38">
        <v>3441.2</v>
      </c>
      <c r="J631" s="38">
        <v>3441.2</v>
      </c>
      <c r="K631" s="38">
        <v>0</v>
      </c>
      <c r="L631" s="40">
        <v>142</v>
      </c>
      <c r="M631" s="41">
        <f t="shared" si="217"/>
        <v>24088812.93</v>
      </c>
      <c r="N631" s="41"/>
      <c r="O631" s="41">
        <v>2351732.91</v>
      </c>
      <c r="P631" s="41">
        <v>0</v>
      </c>
      <c r="Q631" s="41">
        <f t="shared" si="232"/>
        <v>405407.772</v>
      </c>
      <c r="R631" s="41">
        <v>3710362.9380000001</v>
      </c>
      <c r="S631" s="41">
        <v>17621309.309999999</v>
      </c>
      <c r="T631" s="38">
        <v>6126.9</v>
      </c>
      <c r="U631" s="38">
        <v>7000.12</v>
      </c>
      <c r="V631" s="39">
        <v>2027</v>
      </c>
      <c r="W631" s="50">
        <v>0</v>
      </c>
      <c r="X631" s="43">
        <f t="shared" si="231"/>
        <v>405407.772</v>
      </c>
      <c r="Y631" s="50" t="e">
        <f>+(J631*11.55+K631*23.1)*12*30+[4]Лист1!$BC$231</f>
        <v>#REF!</v>
      </c>
      <c r="Z631" s="33"/>
      <c r="AA631" s="43">
        <f t="shared" si="221"/>
        <v>24088812.9281548</v>
      </c>
      <c r="AB631" s="43">
        <v>9770904.4600000009</v>
      </c>
      <c r="AC631" s="43">
        <v>3951322.19</v>
      </c>
      <c r="AD631" s="43">
        <v>4176826.02</v>
      </c>
      <c r="AE631" s="43">
        <v>3184841.34</v>
      </c>
      <c r="AF631" s="43">
        <v>0</v>
      </c>
      <c r="AG631" s="43">
        <v>0</v>
      </c>
      <c r="AH631" s="43">
        <v>0</v>
      </c>
      <c r="AI631" s="43">
        <v>0</v>
      </c>
      <c r="AJ631" s="43">
        <v>0</v>
      </c>
      <c r="AK631" s="43">
        <v>0</v>
      </c>
      <c r="AL631" s="43">
        <v>0</v>
      </c>
      <c r="AM631" s="43">
        <v>0</v>
      </c>
      <c r="AN631" s="43">
        <v>2302968.7286</v>
      </c>
      <c r="AO631" s="43">
        <v>240888.12940000001</v>
      </c>
      <c r="AP631" s="43">
        <v>461062.06015480001</v>
      </c>
      <c r="AQ631" s="5">
        <f t="shared" si="222"/>
        <v>4</v>
      </c>
      <c r="AS631" s="36">
        <f t="shared" si="233"/>
        <v>205</v>
      </c>
      <c r="AT631" s="36">
        <f t="shared" si="234"/>
        <v>125</v>
      </c>
      <c r="AU631" s="37" t="s">
        <v>125</v>
      </c>
      <c r="AV631" s="36" t="s">
        <v>753</v>
      </c>
      <c r="AW631" s="36"/>
      <c r="AX631" s="45">
        <f t="shared" si="227"/>
        <v>0</v>
      </c>
      <c r="AY631" s="46">
        <v>24088812.93</v>
      </c>
      <c r="AZ631" s="46">
        <v>9770904.4600000009</v>
      </c>
      <c r="BA631" s="46">
        <v>3951322.19</v>
      </c>
      <c r="BB631" s="46">
        <v>4176826.02</v>
      </c>
      <c r="BC631" s="46">
        <v>3184841.34</v>
      </c>
      <c r="BD631" s="46"/>
      <c r="BE631" s="45"/>
      <c r="BF631" s="45">
        <v>0</v>
      </c>
      <c r="BG631" s="46"/>
      <c r="BH631" s="46"/>
      <c r="BI631" s="46"/>
      <c r="BJ631" s="46"/>
      <c r="BK631" s="46"/>
      <c r="BL631" s="46">
        <v>2302968.73</v>
      </c>
      <c r="BM631" s="46">
        <v>240888.13</v>
      </c>
      <c r="BN631" s="46">
        <v>461062.06</v>
      </c>
      <c r="BP631" s="48">
        <f>+AY631-'Приложение 2'!E633</f>
        <v>0</v>
      </c>
      <c r="BR631" s="74"/>
      <c r="BT631" s="75"/>
      <c r="BU631" s="75"/>
    </row>
    <row r="632" spans="1:73" ht="12.75" customHeight="1" x14ac:dyDescent="0.2">
      <c r="A632" s="36">
        <f t="shared" si="219"/>
        <v>618</v>
      </c>
      <c r="B632" s="36">
        <f t="shared" si="220"/>
        <v>128</v>
      </c>
      <c r="C632" s="37" t="s">
        <v>125</v>
      </c>
      <c r="D632" s="36" t="s">
        <v>754</v>
      </c>
      <c r="E632" s="38" t="s">
        <v>67</v>
      </c>
      <c r="F632" s="39" t="s">
        <v>61</v>
      </c>
      <c r="G632" s="39">
        <v>4</v>
      </c>
      <c r="H632" s="39">
        <v>3</v>
      </c>
      <c r="I632" s="38">
        <v>2349.3000000000002</v>
      </c>
      <c r="J632" s="38">
        <v>1499.6</v>
      </c>
      <c r="K632" s="38">
        <v>849.7</v>
      </c>
      <c r="L632" s="40">
        <v>82</v>
      </c>
      <c r="M632" s="41">
        <f t="shared" si="217"/>
        <v>1408804.73</v>
      </c>
      <c r="N632" s="41"/>
      <c r="O632" s="41">
        <v>0</v>
      </c>
      <c r="P632" s="41">
        <v>0</v>
      </c>
      <c r="Q632" s="41">
        <f>+AY632</f>
        <v>1408804.73</v>
      </c>
      <c r="R632" s="41">
        <v>0</v>
      </c>
      <c r="S632" s="41">
        <v>0</v>
      </c>
      <c r="T632" s="38">
        <v>404.92</v>
      </c>
      <c r="U632" s="38">
        <v>599.66999999999996</v>
      </c>
      <c r="V632" s="39">
        <v>2027</v>
      </c>
      <c r="W632" s="43">
        <v>1240405.1499999999</v>
      </c>
      <c r="X632" s="43">
        <f t="shared" si="231"/>
        <v>376874.19</v>
      </c>
      <c r="Y632" s="43">
        <f>+(J632*11.55+K632*23.1)*12*30</f>
        <v>13301442</v>
      </c>
      <c r="Z632" s="33"/>
      <c r="AA632" s="53">
        <f t="shared" si="221"/>
        <v>1408804.7269431797</v>
      </c>
      <c r="AB632" s="43">
        <v>0</v>
      </c>
      <c r="AC632" s="43">
        <v>0</v>
      </c>
      <c r="AD632" s="43">
        <v>0</v>
      </c>
      <c r="AE632" s="43">
        <v>0</v>
      </c>
      <c r="AF632" s="43">
        <v>951272.85</v>
      </c>
      <c r="AG632" s="43">
        <v>0</v>
      </c>
      <c r="AH632" s="43">
        <v>0</v>
      </c>
      <c r="AI632" s="43">
        <v>0</v>
      </c>
      <c r="AJ632" s="43">
        <v>0</v>
      </c>
      <c r="AK632" s="43">
        <v>0</v>
      </c>
      <c r="AL632" s="43">
        <v>0</v>
      </c>
      <c r="AM632" s="43">
        <v>0</v>
      </c>
      <c r="AN632" s="43">
        <v>422641.41899999999</v>
      </c>
      <c r="AO632" s="43">
        <v>14088.0473</v>
      </c>
      <c r="AP632" s="43">
        <v>20802.410643179999</v>
      </c>
      <c r="AQ632" s="5">
        <f t="shared" si="222"/>
        <v>1</v>
      </c>
      <c r="AS632" s="36">
        <f t="shared" si="233"/>
        <v>206</v>
      </c>
      <c r="AT632" s="36">
        <f t="shared" si="234"/>
        <v>126</v>
      </c>
      <c r="AU632" s="37" t="s">
        <v>125</v>
      </c>
      <c r="AV632" s="36" t="s">
        <v>754</v>
      </c>
      <c r="AW632" s="36"/>
      <c r="AX632" s="45">
        <f t="shared" si="227"/>
        <v>0</v>
      </c>
      <c r="AY632" s="46">
        <v>1408804.73</v>
      </c>
      <c r="AZ632" s="46"/>
      <c r="BA632" s="46"/>
      <c r="BB632" s="46"/>
      <c r="BC632" s="46"/>
      <c r="BD632" s="46">
        <v>951272.85</v>
      </c>
      <c r="BE632" s="45"/>
      <c r="BF632" s="45">
        <v>0</v>
      </c>
      <c r="BG632" s="46"/>
      <c r="BH632" s="46"/>
      <c r="BI632" s="46"/>
      <c r="BJ632" s="46"/>
      <c r="BK632" s="46"/>
      <c r="BL632" s="46">
        <v>422641.42</v>
      </c>
      <c r="BM632" s="46">
        <v>14088.05</v>
      </c>
      <c r="BN632" s="46">
        <v>20802.41</v>
      </c>
      <c r="BP632" s="48">
        <f>+AY632-'Приложение 2'!E634</f>
        <v>0</v>
      </c>
    </row>
    <row r="633" spans="1:73" ht="12.75" customHeight="1" x14ac:dyDescent="0.2">
      <c r="A633" s="36">
        <f t="shared" si="219"/>
        <v>619</v>
      </c>
      <c r="B633" s="36">
        <f t="shared" si="220"/>
        <v>129</v>
      </c>
      <c r="C633" s="37" t="s">
        <v>125</v>
      </c>
      <c r="D633" s="36" t="s">
        <v>755</v>
      </c>
      <c r="E633" s="38" t="s">
        <v>285</v>
      </c>
      <c r="F633" s="39" t="s">
        <v>61</v>
      </c>
      <c r="G633" s="39">
        <v>4</v>
      </c>
      <c r="H633" s="39">
        <v>4</v>
      </c>
      <c r="I633" s="38">
        <v>2589.5</v>
      </c>
      <c r="J633" s="38">
        <v>2477.3000000000002</v>
      </c>
      <c r="K633" s="38">
        <v>112.2</v>
      </c>
      <c r="L633" s="40">
        <v>122</v>
      </c>
      <c r="M633" s="41">
        <f t="shared" ref="M633:M696" si="235">SUM(N633:S633)</f>
        <v>1552845.47</v>
      </c>
      <c r="N633" s="41"/>
      <c r="O633" s="41">
        <v>0</v>
      </c>
      <c r="P633" s="41">
        <v>0</v>
      </c>
      <c r="Q633" s="41">
        <f>+AY633</f>
        <v>1552845.47</v>
      </c>
      <c r="R633" s="41">
        <v>0</v>
      </c>
      <c r="S633" s="41">
        <v>0</v>
      </c>
      <c r="T633" s="38">
        <v>404.92</v>
      </c>
      <c r="U633" s="38">
        <v>599.66999999999996</v>
      </c>
      <c r="V633" s="39">
        <v>2027</v>
      </c>
      <c r="W633" s="43">
        <v>1403866.81</v>
      </c>
      <c r="X633" s="43">
        <f t="shared" si="231"/>
        <v>318287.277</v>
      </c>
      <c r="Y633" s="43">
        <f>+(J633*11.55+K633*23.1)*12*30</f>
        <v>11233668.6</v>
      </c>
      <c r="Z633" s="33"/>
      <c r="AA633" s="53">
        <f t="shared" si="221"/>
        <v>1552845.4719100201</v>
      </c>
      <c r="AB633" s="43">
        <v>0</v>
      </c>
      <c r="AC633" s="43">
        <v>0</v>
      </c>
      <c r="AD633" s="43">
        <v>0</v>
      </c>
      <c r="AE633" s="43">
        <v>0</v>
      </c>
      <c r="AF633" s="43">
        <v>1048534.06</v>
      </c>
      <c r="AG633" s="43">
        <v>0</v>
      </c>
      <c r="AH633" s="43">
        <v>0</v>
      </c>
      <c r="AI633" s="43">
        <v>0</v>
      </c>
      <c r="AJ633" s="43">
        <v>0</v>
      </c>
      <c r="AK633" s="43">
        <v>0</v>
      </c>
      <c r="AL633" s="43">
        <v>0</v>
      </c>
      <c r="AM633" s="43">
        <v>0</v>
      </c>
      <c r="AN633" s="43">
        <v>465853.641</v>
      </c>
      <c r="AO633" s="43">
        <v>15528.4547</v>
      </c>
      <c r="AP633" s="43">
        <v>22929.316210019999</v>
      </c>
      <c r="AQ633" s="5">
        <f t="shared" si="222"/>
        <v>1</v>
      </c>
      <c r="AS633" s="36">
        <f t="shared" si="233"/>
        <v>207</v>
      </c>
      <c r="AT633" s="36">
        <f t="shared" si="234"/>
        <v>127</v>
      </c>
      <c r="AU633" s="37" t="s">
        <v>125</v>
      </c>
      <c r="AV633" s="36" t="s">
        <v>755</v>
      </c>
      <c r="AW633" s="36"/>
      <c r="AX633" s="45">
        <f t="shared" si="227"/>
        <v>0</v>
      </c>
      <c r="AY633" s="46">
        <v>1552845.47</v>
      </c>
      <c r="AZ633" s="46"/>
      <c r="BA633" s="46"/>
      <c r="BB633" s="46"/>
      <c r="BC633" s="46"/>
      <c r="BD633" s="46">
        <v>1048534.06</v>
      </c>
      <c r="BE633" s="45"/>
      <c r="BF633" s="45">
        <v>0</v>
      </c>
      <c r="BG633" s="46"/>
      <c r="BH633" s="46"/>
      <c r="BI633" s="46"/>
      <c r="BJ633" s="46"/>
      <c r="BK633" s="46"/>
      <c r="BL633" s="46">
        <v>465853.64</v>
      </c>
      <c r="BM633" s="46">
        <v>15528.45</v>
      </c>
      <c r="BN633" s="46">
        <v>22929.32</v>
      </c>
      <c r="BP633" s="48">
        <f>+AY633-'Приложение 2'!E635</f>
        <v>0</v>
      </c>
    </row>
    <row r="634" spans="1:73" ht="12.75" customHeight="1" x14ac:dyDescent="0.2">
      <c r="A634" s="36">
        <f t="shared" ref="A634:A697" si="236">+A633+1</f>
        <v>620</v>
      </c>
      <c r="B634" s="36">
        <f t="shared" ref="B634:B697" si="237">+B633+1</f>
        <v>130</v>
      </c>
      <c r="C634" s="37" t="s">
        <v>125</v>
      </c>
      <c r="D634" s="36" t="s">
        <v>756</v>
      </c>
      <c r="E634" s="38" t="s">
        <v>283</v>
      </c>
      <c r="F634" s="39" t="s">
        <v>61</v>
      </c>
      <c r="G634" s="39">
        <v>4</v>
      </c>
      <c r="H634" s="39">
        <v>4</v>
      </c>
      <c r="I634" s="38">
        <v>2478.1</v>
      </c>
      <c r="J634" s="38">
        <v>2359.6</v>
      </c>
      <c r="K634" s="38">
        <v>118.5</v>
      </c>
      <c r="L634" s="40">
        <v>127</v>
      </c>
      <c r="M634" s="41">
        <f t="shared" si="235"/>
        <v>1486042.23</v>
      </c>
      <c r="N634" s="41"/>
      <c r="O634" s="41">
        <v>0</v>
      </c>
      <c r="P634" s="41">
        <v>0</v>
      </c>
      <c r="Q634" s="41">
        <f>+AY634</f>
        <v>1486042.23</v>
      </c>
      <c r="R634" s="41">
        <v>0</v>
      </c>
      <c r="S634" s="41">
        <v>0</v>
      </c>
      <c r="T634" s="38">
        <v>404.92</v>
      </c>
      <c r="U634" s="38">
        <v>599.66999999999996</v>
      </c>
      <c r="V634" s="39">
        <v>2027</v>
      </c>
      <c r="W634" s="43">
        <v>1346834.43</v>
      </c>
      <c r="X634" s="43">
        <f t="shared" si="231"/>
        <v>305905.446</v>
      </c>
      <c r="Y634" s="43">
        <f>+(J634*11.55+K634*23.1)*12*30</f>
        <v>10796662.800000001</v>
      </c>
      <c r="Z634" s="33"/>
      <c r="AA634" s="53">
        <f t="shared" si="221"/>
        <v>1486042.23086818</v>
      </c>
      <c r="AB634" s="43">
        <v>0</v>
      </c>
      <c r="AC634" s="43">
        <v>0</v>
      </c>
      <c r="AD634" s="43">
        <v>0</v>
      </c>
      <c r="AE634" s="43">
        <v>0</v>
      </c>
      <c r="AF634" s="43">
        <v>1003426.24</v>
      </c>
      <c r="AG634" s="43">
        <v>0</v>
      </c>
      <c r="AH634" s="43">
        <v>0</v>
      </c>
      <c r="AI634" s="43">
        <v>0</v>
      </c>
      <c r="AJ634" s="43">
        <v>0</v>
      </c>
      <c r="AK634" s="43">
        <v>0</v>
      </c>
      <c r="AL634" s="43">
        <v>0</v>
      </c>
      <c r="AM634" s="43">
        <v>0</v>
      </c>
      <c r="AN634" s="43">
        <v>445812.66899999999</v>
      </c>
      <c r="AO634" s="43">
        <v>14860.4223</v>
      </c>
      <c r="AP634" s="43">
        <v>21942.899568180001</v>
      </c>
      <c r="AQ634" s="5">
        <f t="shared" si="222"/>
        <v>1</v>
      </c>
      <c r="AS634" s="36">
        <f t="shared" si="233"/>
        <v>208</v>
      </c>
      <c r="AT634" s="36">
        <f t="shared" si="234"/>
        <v>128</v>
      </c>
      <c r="AU634" s="37" t="s">
        <v>125</v>
      </c>
      <c r="AV634" s="36" t="s">
        <v>756</v>
      </c>
      <c r="AW634" s="36"/>
      <c r="AX634" s="45">
        <f t="shared" si="227"/>
        <v>0</v>
      </c>
      <c r="AY634" s="46">
        <v>1486042.23</v>
      </c>
      <c r="AZ634" s="46"/>
      <c r="BA634" s="46"/>
      <c r="BB634" s="46"/>
      <c r="BC634" s="46"/>
      <c r="BD634" s="46">
        <v>1003426.24</v>
      </c>
      <c r="BE634" s="45"/>
      <c r="BF634" s="45">
        <v>0</v>
      </c>
      <c r="BG634" s="46"/>
      <c r="BH634" s="46"/>
      <c r="BI634" s="46"/>
      <c r="BJ634" s="46"/>
      <c r="BK634" s="46"/>
      <c r="BL634" s="46">
        <v>445812.67</v>
      </c>
      <c r="BM634" s="46">
        <v>14860.42</v>
      </c>
      <c r="BN634" s="46">
        <v>21942.9</v>
      </c>
      <c r="BP634" s="48">
        <f>+AY634-'Приложение 2'!E636</f>
        <v>0</v>
      </c>
    </row>
    <row r="635" spans="1:73" ht="12.75" customHeight="1" x14ac:dyDescent="0.2">
      <c r="A635" s="36">
        <f t="shared" si="236"/>
        <v>621</v>
      </c>
      <c r="B635" s="36">
        <f t="shared" si="237"/>
        <v>131</v>
      </c>
      <c r="C635" s="37" t="s">
        <v>125</v>
      </c>
      <c r="D635" s="36" t="s">
        <v>757</v>
      </c>
      <c r="E635" s="38" t="s">
        <v>178</v>
      </c>
      <c r="F635" s="39" t="s">
        <v>61</v>
      </c>
      <c r="G635" s="39">
        <v>4</v>
      </c>
      <c r="H635" s="39">
        <v>4</v>
      </c>
      <c r="I635" s="38">
        <v>3559.4</v>
      </c>
      <c r="J635" s="38">
        <v>3559.4</v>
      </c>
      <c r="K635" s="38">
        <v>0</v>
      </c>
      <c r="L635" s="40">
        <v>159</v>
      </c>
      <c r="M635" s="41">
        <f t="shared" si="235"/>
        <v>13567293.779999999</v>
      </c>
      <c r="N635" s="41"/>
      <c r="O635" s="41">
        <v>1468991.57</v>
      </c>
      <c r="P635" s="41">
        <v>0</v>
      </c>
      <c r="Q635" s="41">
        <f t="shared" ref="Q635:Q643" si="238">+W635+X635</f>
        <v>419332.91400000005</v>
      </c>
      <c r="R635" s="41">
        <v>3284861.6189999999</v>
      </c>
      <c r="S635" s="41">
        <v>8394107.6769999992</v>
      </c>
      <c r="T635" s="38">
        <v>3287.51</v>
      </c>
      <c r="U635" s="38">
        <v>3811.68</v>
      </c>
      <c r="V635" s="39">
        <v>2027</v>
      </c>
      <c r="W635" s="50">
        <v>0</v>
      </c>
      <c r="X635" s="43">
        <f t="shared" si="231"/>
        <v>419332.91400000005</v>
      </c>
      <c r="Y635" s="50" t="e">
        <f>+(J635*11.55+K635*23.1)*12*30+[4]Лист1!$BC$229</f>
        <v>#REF!</v>
      </c>
      <c r="Z635" s="33"/>
      <c r="AA635" s="53">
        <f t="shared" si="221"/>
        <v>13567293.787084782</v>
      </c>
      <c r="AB635" s="43">
        <v>0</v>
      </c>
      <c r="AC635" s="43">
        <v>4087044.12</v>
      </c>
      <c r="AD635" s="43">
        <v>4320293.66</v>
      </c>
      <c r="AE635" s="43">
        <v>3294235.81</v>
      </c>
      <c r="AF635" s="43">
        <v>0</v>
      </c>
      <c r="AG635" s="43">
        <v>0</v>
      </c>
      <c r="AH635" s="43">
        <v>0</v>
      </c>
      <c r="AI635" s="43">
        <v>0</v>
      </c>
      <c r="AJ635" s="43">
        <v>0</v>
      </c>
      <c r="AK635" s="43">
        <v>0</v>
      </c>
      <c r="AL635" s="43">
        <v>0</v>
      </c>
      <c r="AM635" s="43">
        <v>0</v>
      </c>
      <c r="AN635" s="43">
        <v>1474157.5444</v>
      </c>
      <c r="AO635" s="43">
        <v>135672.93789999999</v>
      </c>
      <c r="AP635" s="43">
        <v>255889.71478477999</v>
      </c>
      <c r="AQ635" s="5">
        <f t="shared" si="222"/>
        <v>3</v>
      </c>
      <c r="AS635" s="36">
        <f t="shared" si="233"/>
        <v>209</v>
      </c>
      <c r="AT635" s="36">
        <f t="shared" si="234"/>
        <v>129</v>
      </c>
      <c r="AU635" s="37" t="s">
        <v>125</v>
      </c>
      <c r="AV635" s="36" t="s">
        <v>757</v>
      </c>
      <c r="AW635" s="36"/>
      <c r="AX635" s="45">
        <f t="shared" si="227"/>
        <v>0</v>
      </c>
      <c r="AY635" s="46">
        <v>13567293.779999999</v>
      </c>
      <c r="AZ635" s="46"/>
      <c r="BA635" s="46">
        <v>4087044.12</v>
      </c>
      <c r="BB635" s="46">
        <v>4320293.66</v>
      </c>
      <c r="BC635" s="46">
        <v>3294235.81</v>
      </c>
      <c r="BD635" s="46"/>
      <c r="BE635" s="45"/>
      <c r="BF635" s="45">
        <v>0</v>
      </c>
      <c r="BG635" s="46"/>
      <c r="BH635" s="46"/>
      <c r="BI635" s="46"/>
      <c r="BJ635" s="46"/>
      <c r="BK635" s="46"/>
      <c r="BL635" s="46">
        <v>1474157.54</v>
      </c>
      <c r="BM635" s="46">
        <v>135672.94</v>
      </c>
      <c r="BN635" s="46">
        <v>255889.71</v>
      </c>
      <c r="BP635" s="48">
        <f>+AY635-'Приложение 2'!E637</f>
        <v>0</v>
      </c>
      <c r="BR635" s="74"/>
      <c r="BT635" s="75"/>
      <c r="BU635" s="75"/>
    </row>
    <row r="636" spans="1:73" ht="12.75" customHeight="1" x14ac:dyDescent="0.2">
      <c r="A636" s="36">
        <f t="shared" si="236"/>
        <v>622</v>
      </c>
      <c r="B636" s="36">
        <f t="shared" si="237"/>
        <v>132</v>
      </c>
      <c r="C636" s="37" t="s">
        <v>125</v>
      </c>
      <c r="D636" s="36" t="s">
        <v>758</v>
      </c>
      <c r="E636" s="38" t="s">
        <v>60</v>
      </c>
      <c r="F636" s="39" t="s">
        <v>61</v>
      </c>
      <c r="G636" s="39">
        <v>4</v>
      </c>
      <c r="H636" s="39">
        <v>4</v>
      </c>
      <c r="I636" s="38">
        <v>2529.4</v>
      </c>
      <c r="J636" s="38">
        <v>2374</v>
      </c>
      <c r="K636" s="38">
        <v>155.4</v>
      </c>
      <c r="L636" s="40">
        <v>88</v>
      </c>
      <c r="M636" s="41">
        <f t="shared" si="235"/>
        <v>60984516.939999998</v>
      </c>
      <c r="N636" s="41"/>
      <c r="O636" s="41">
        <v>2249464.83</v>
      </c>
      <c r="P636" s="41">
        <v>0</v>
      </c>
      <c r="Q636" s="41">
        <f t="shared" si="238"/>
        <v>2383491.4580000001</v>
      </c>
      <c r="R636" s="41">
        <v>3349019.52</v>
      </c>
      <c r="S636" s="41">
        <v>53002541.131999999</v>
      </c>
      <c r="T636" s="38">
        <v>21086.73</v>
      </c>
      <c r="U636" s="38">
        <v>24110.27</v>
      </c>
      <c r="V636" s="39">
        <v>2027</v>
      </c>
      <c r="W636" s="43">
        <v>2067195.17</v>
      </c>
      <c r="X636" s="43">
        <f t="shared" si="231"/>
        <v>316296.288</v>
      </c>
      <c r="Y636" s="43">
        <f>+(J636*11.55+K636*23.1)*12*30</f>
        <v>11163398.4</v>
      </c>
      <c r="Z636" s="33"/>
      <c r="AA636" s="43">
        <f t="shared" ref="AA636:AA699" si="239">SUM(AB636:AP636)</f>
        <v>60984516.937116586</v>
      </c>
      <c r="AB636" s="43">
        <v>7181949.8300000001</v>
      </c>
      <c r="AC636" s="43">
        <v>2904357.31</v>
      </c>
      <c r="AD636" s="43">
        <v>3070110.35</v>
      </c>
      <c r="AE636" s="43">
        <v>2340967.59</v>
      </c>
      <c r="AF636" s="43">
        <v>0</v>
      </c>
      <c r="AG636" s="43">
        <v>0</v>
      </c>
      <c r="AH636" s="43">
        <v>0</v>
      </c>
      <c r="AI636" s="43">
        <v>0</v>
      </c>
      <c r="AJ636" s="43">
        <v>13129675.65</v>
      </c>
      <c r="AK636" s="43">
        <v>0</v>
      </c>
      <c r="AL636" s="43">
        <v>17356815.719999999</v>
      </c>
      <c r="AM636" s="43">
        <v>7352901.1900000004</v>
      </c>
      <c r="AN636" s="43">
        <v>5871526.8258999996</v>
      </c>
      <c r="AO636" s="43">
        <v>609845.16940000001</v>
      </c>
      <c r="AP636" s="43">
        <v>1166367.3018165799</v>
      </c>
      <c r="AQ636" s="5">
        <f t="shared" ref="AQ636:AQ699" si="240">COUNTIF(AB636:AM636, "&gt;0")</f>
        <v>7</v>
      </c>
      <c r="AS636" s="36">
        <f t="shared" si="233"/>
        <v>210</v>
      </c>
      <c r="AT636" s="36">
        <f t="shared" si="234"/>
        <v>130</v>
      </c>
      <c r="AU636" s="37" t="s">
        <v>125</v>
      </c>
      <c r="AV636" s="36" t="s">
        <v>758</v>
      </c>
      <c r="AW636" s="36"/>
      <c r="AX636" s="45">
        <f t="shared" si="227"/>
        <v>0</v>
      </c>
      <c r="AY636" s="46">
        <v>60984516.939999998</v>
      </c>
      <c r="AZ636" s="46">
        <v>7181949.8300000001</v>
      </c>
      <c r="BA636" s="46">
        <v>2904357.31</v>
      </c>
      <c r="BB636" s="46">
        <v>3070110.35</v>
      </c>
      <c r="BC636" s="46">
        <v>2340967.59</v>
      </c>
      <c r="BD636" s="46"/>
      <c r="BE636" s="45"/>
      <c r="BF636" s="45">
        <v>0</v>
      </c>
      <c r="BG636" s="46"/>
      <c r="BH636" s="46">
        <v>13129675.65</v>
      </c>
      <c r="BI636" s="46"/>
      <c r="BJ636" s="46">
        <v>17356815.719999999</v>
      </c>
      <c r="BK636" s="46">
        <v>7352901.1900000004</v>
      </c>
      <c r="BL636" s="46">
        <v>5871526.8300000001</v>
      </c>
      <c r="BM636" s="46">
        <v>609845.17000000004</v>
      </c>
      <c r="BN636" s="46">
        <v>1166367.3</v>
      </c>
      <c r="BP636" s="48">
        <f>+AY636-'Приложение 2'!E638</f>
        <v>0</v>
      </c>
      <c r="BR636" s="74"/>
      <c r="BT636" s="75"/>
      <c r="BU636" s="75"/>
    </row>
    <row r="637" spans="1:73" ht="12.75" customHeight="1" x14ac:dyDescent="0.2">
      <c r="A637" s="36">
        <f t="shared" si="236"/>
        <v>623</v>
      </c>
      <c r="B637" s="36">
        <f t="shared" si="237"/>
        <v>133</v>
      </c>
      <c r="C637" s="37" t="s">
        <v>125</v>
      </c>
      <c r="D637" s="36" t="s">
        <v>759</v>
      </c>
      <c r="E637" s="38" t="s">
        <v>86</v>
      </c>
      <c r="F637" s="39" t="s">
        <v>61</v>
      </c>
      <c r="G637" s="39">
        <v>5</v>
      </c>
      <c r="H637" s="39">
        <v>3</v>
      </c>
      <c r="I637" s="38">
        <v>5170.7</v>
      </c>
      <c r="J637" s="38">
        <v>2871.7</v>
      </c>
      <c r="K637" s="38">
        <v>2299</v>
      </c>
      <c r="L637" s="40">
        <v>334</v>
      </c>
      <c r="M637" s="41">
        <f t="shared" si="235"/>
        <v>40738652.629999995</v>
      </c>
      <c r="N637" s="41"/>
      <c r="O637" s="41">
        <v>1880316.54</v>
      </c>
      <c r="P637" s="41">
        <v>0</v>
      </c>
      <c r="Q637" s="41">
        <f t="shared" si="238"/>
        <v>880005.35699999996</v>
      </c>
      <c r="R637" s="41">
        <v>1996532.3219999999</v>
      </c>
      <c r="S637" s="41">
        <v>35981798.410999998</v>
      </c>
      <c r="T637" s="38">
        <v>6862.03</v>
      </c>
      <c r="U637" s="38">
        <v>7878.75</v>
      </c>
      <c r="V637" s="39">
        <v>2027</v>
      </c>
      <c r="W637" s="50">
        <v>0</v>
      </c>
      <c r="X637" s="43">
        <f t="shared" si="231"/>
        <v>880005.35699999996</v>
      </c>
      <c r="Y637" s="50" t="e">
        <f>+(J637*11.55+K637*23.1)*12*30+[4]Лист1!$BC$232</f>
        <v>#REF!</v>
      </c>
      <c r="Z637" s="33"/>
      <c r="AA637" s="43">
        <f t="shared" si="239"/>
        <v>40738652.627290979</v>
      </c>
      <c r="AB637" s="43">
        <v>0</v>
      </c>
      <c r="AC637" s="43">
        <v>0</v>
      </c>
      <c r="AD637" s="43">
        <v>0</v>
      </c>
      <c r="AE637" s="43">
        <v>0</v>
      </c>
      <c r="AF637" s="43">
        <v>0</v>
      </c>
      <c r="AG637" s="43">
        <v>0</v>
      </c>
      <c r="AH637" s="43">
        <v>0</v>
      </c>
      <c r="AI637" s="43">
        <v>0</v>
      </c>
      <c r="AJ637" s="43">
        <v>0</v>
      </c>
      <c r="AK637" s="43">
        <v>0</v>
      </c>
      <c r="AL637" s="43">
        <v>35481492.460000001</v>
      </c>
      <c r="AM637" s="43">
        <v>0</v>
      </c>
      <c r="AN637" s="43">
        <v>4073865.2629999998</v>
      </c>
      <c r="AO637" s="43">
        <v>407386.52630000003</v>
      </c>
      <c r="AP637" s="43">
        <v>775908.37799098005</v>
      </c>
      <c r="AQ637" s="5">
        <f t="shared" si="240"/>
        <v>1</v>
      </c>
      <c r="AS637" s="36">
        <f t="shared" si="233"/>
        <v>211</v>
      </c>
      <c r="AT637" s="36">
        <f t="shared" si="234"/>
        <v>131</v>
      </c>
      <c r="AU637" s="37" t="s">
        <v>125</v>
      </c>
      <c r="AV637" s="36" t="s">
        <v>759</v>
      </c>
      <c r="AW637" s="36"/>
      <c r="AX637" s="45">
        <f t="shared" si="227"/>
        <v>0</v>
      </c>
      <c r="AY637" s="46">
        <v>40738652.630000003</v>
      </c>
      <c r="AZ637" s="46"/>
      <c r="BA637" s="46"/>
      <c r="BB637" s="46"/>
      <c r="BC637" s="46"/>
      <c r="BD637" s="46"/>
      <c r="BE637" s="45"/>
      <c r="BF637" s="45">
        <v>0</v>
      </c>
      <c r="BG637" s="46"/>
      <c r="BH637" s="46"/>
      <c r="BI637" s="46"/>
      <c r="BJ637" s="46">
        <v>35481492.460000001</v>
      </c>
      <c r="BK637" s="46"/>
      <c r="BL637" s="46">
        <v>4073865.26</v>
      </c>
      <c r="BM637" s="46">
        <v>407386.53</v>
      </c>
      <c r="BN637" s="46">
        <v>775908.38</v>
      </c>
      <c r="BP637" s="48">
        <f>+AY637-'Приложение 2'!E639</f>
        <v>0</v>
      </c>
      <c r="BR637" s="74"/>
      <c r="BT637" s="75"/>
      <c r="BU637" s="75"/>
    </row>
    <row r="638" spans="1:73" ht="12.75" customHeight="1" x14ac:dyDescent="0.2">
      <c r="A638" s="36">
        <f t="shared" si="236"/>
        <v>624</v>
      </c>
      <c r="B638" s="36">
        <f t="shared" si="237"/>
        <v>134</v>
      </c>
      <c r="C638" s="37" t="s">
        <v>125</v>
      </c>
      <c r="D638" s="36" t="s">
        <v>760</v>
      </c>
      <c r="E638" s="38" t="s">
        <v>60</v>
      </c>
      <c r="F638" s="39" t="s">
        <v>61</v>
      </c>
      <c r="G638" s="39">
        <v>4</v>
      </c>
      <c r="H638" s="39">
        <v>4</v>
      </c>
      <c r="I638" s="38">
        <v>3470.2</v>
      </c>
      <c r="J638" s="38">
        <v>3470.2</v>
      </c>
      <c r="K638" s="38">
        <v>0</v>
      </c>
      <c r="L638" s="40">
        <v>175</v>
      </c>
      <c r="M638" s="41">
        <f t="shared" si="235"/>
        <v>85748433.789999992</v>
      </c>
      <c r="N638" s="41"/>
      <c r="O638" s="41">
        <v>3232290.38</v>
      </c>
      <c r="P638" s="41">
        <v>0</v>
      </c>
      <c r="Q638" s="41">
        <f t="shared" si="238"/>
        <v>3160077.162</v>
      </c>
      <c r="R638" s="41">
        <v>1442909.16</v>
      </c>
      <c r="S638" s="41">
        <v>77913157.088</v>
      </c>
      <c r="T638" s="38">
        <v>21491.65</v>
      </c>
      <c r="U638" s="38">
        <v>24709.94</v>
      </c>
      <c r="V638" s="39">
        <v>2027</v>
      </c>
      <c r="W638" s="43">
        <v>2751252.9</v>
      </c>
      <c r="X638" s="43">
        <f t="shared" si="231"/>
        <v>408824.26199999999</v>
      </c>
      <c r="Y638" s="43">
        <f>+(J638*11.55+K638*23.1)*12*30</f>
        <v>14429091.6</v>
      </c>
      <c r="Z638" s="33"/>
      <c r="AA638" s="43">
        <f t="shared" si="239"/>
        <v>85748433.786325887</v>
      </c>
      <c r="AB638" s="43">
        <v>9853246.7400000002</v>
      </c>
      <c r="AC638" s="43">
        <v>3984621.14</v>
      </c>
      <c r="AD638" s="43">
        <v>4212025.3600000003</v>
      </c>
      <c r="AE638" s="43">
        <v>3211680.93</v>
      </c>
      <c r="AF638" s="43">
        <v>1405144.96</v>
      </c>
      <c r="AG638" s="43">
        <v>0</v>
      </c>
      <c r="AH638" s="43">
        <v>0</v>
      </c>
      <c r="AI638" s="43">
        <v>0</v>
      </c>
      <c r="AJ638" s="43">
        <v>18013204.890000001</v>
      </c>
      <c r="AK638" s="43">
        <v>0</v>
      </c>
      <c r="AL638" s="43">
        <v>23812612.440000001</v>
      </c>
      <c r="AM638" s="43">
        <v>10087782.76</v>
      </c>
      <c r="AN638" s="43">
        <v>8679709.6980000008</v>
      </c>
      <c r="AO638" s="43">
        <v>857484.33779999998</v>
      </c>
      <c r="AP638" s="43">
        <v>1630920.5305258799</v>
      </c>
      <c r="AQ638" s="5">
        <f t="shared" si="240"/>
        <v>8</v>
      </c>
      <c r="AS638" s="36">
        <f t="shared" si="233"/>
        <v>212</v>
      </c>
      <c r="AT638" s="36">
        <f t="shared" si="234"/>
        <v>132</v>
      </c>
      <c r="AU638" s="37" t="s">
        <v>125</v>
      </c>
      <c r="AV638" s="36" t="s">
        <v>760</v>
      </c>
      <c r="AW638" s="36"/>
      <c r="AX638" s="45">
        <f t="shared" si="227"/>
        <v>0</v>
      </c>
      <c r="AY638" s="46">
        <v>85748433.790000007</v>
      </c>
      <c r="AZ638" s="46">
        <v>9853246.7400000002</v>
      </c>
      <c r="BA638" s="46">
        <v>3984621.14</v>
      </c>
      <c r="BB638" s="46">
        <v>4212025.3600000003</v>
      </c>
      <c r="BC638" s="46">
        <v>3211680.93</v>
      </c>
      <c r="BD638" s="46">
        <v>1405144.96</v>
      </c>
      <c r="BE638" s="45"/>
      <c r="BF638" s="45">
        <v>0</v>
      </c>
      <c r="BG638" s="46"/>
      <c r="BH638" s="46">
        <v>18013204.890000001</v>
      </c>
      <c r="BI638" s="46"/>
      <c r="BJ638" s="46">
        <v>23812612.440000001</v>
      </c>
      <c r="BK638" s="46">
        <v>10087782.76</v>
      </c>
      <c r="BL638" s="46">
        <v>8679709.6999999993</v>
      </c>
      <c r="BM638" s="46">
        <v>857484.34</v>
      </c>
      <c r="BN638" s="46">
        <v>1630920.53</v>
      </c>
      <c r="BP638" s="48">
        <f>+AY638-'Приложение 2'!E640</f>
        <v>0</v>
      </c>
      <c r="BR638" s="74"/>
      <c r="BT638" s="75"/>
      <c r="BU638" s="75"/>
    </row>
    <row r="639" spans="1:73" ht="12.75" customHeight="1" x14ac:dyDescent="0.2">
      <c r="A639" s="36">
        <f t="shared" si="236"/>
        <v>625</v>
      </c>
      <c r="B639" s="36">
        <f t="shared" si="237"/>
        <v>135</v>
      </c>
      <c r="C639" s="37" t="s">
        <v>125</v>
      </c>
      <c r="D639" s="36" t="s">
        <v>761</v>
      </c>
      <c r="E639" s="38" t="s">
        <v>206</v>
      </c>
      <c r="F639" s="39" t="s">
        <v>61</v>
      </c>
      <c r="G639" s="39">
        <v>5</v>
      </c>
      <c r="H639" s="39">
        <v>4</v>
      </c>
      <c r="I639" s="38">
        <v>3412.1</v>
      </c>
      <c r="J639" s="38">
        <v>3263.8</v>
      </c>
      <c r="K639" s="38">
        <v>148.30000000000001</v>
      </c>
      <c r="L639" s="40">
        <v>129</v>
      </c>
      <c r="M639" s="41">
        <f t="shared" si="235"/>
        <v>29927707.329999998</v>
      </c>
      <c r="N639" s="41"/>
      <c r="O639" s="41">
        <v>0</v>
      </c>
      <c r="P639" s="41">
        <v>0</v>
      </c>
      <c r="Q639" s="41">
        <f t="shared" si="238"/>
        <v>419450.7240000001</v>
      </c>
      <c r="R639" s="41">
        <f>+AY639-O639-P639-Q639</f>
        <v>29508256.605999999</v>
      </c>
      <c r="S639" s="41">
        <v>0</v>
      </c>
      <c r="T639" s="38">
        <v>404.92</v>
      </c>
      <c r="U639" s="38">
        <v>599.66999999999996</v>
      </c>
      <c r="V639" s="39">
        <v>2027</v>
      </c>
      <c r="W639" s="43">
        <v>0</v>
      </c>
      <c r="X639" s="43">
        <f t="shared" si="231"/>
        <v>419450.7240000001</v>
      </c>
      <c r="Y639" s="43" t="e">
        <f>+(J639*11.55+K639*23.1)*12*30+[2]Лист1!$BC$147</f>
        <v>#REF!</v>
      </c>
      <c r="Z639" s="43"/>
      <c r="AA639" s="43">
        <f t="shared" si="239"/>
        <v>2046134.0078916599</v>
      </c>
      <c r="AB639" s="43">
        <v>0</v>
      </c>
      <c r="AC639" s="43">
        <v>0</v>
      </c>
      <c r="AD639" s="43">
        <v>0</v>
      </c>
      <c r="AE639" s="43">
        <v>0</v>
      </c>
      <c r="AF639" s="43">
        <v>1381619.25</v>
      </c>
      <c r="AG639" s="43">
        <v>0</v>
      </c>
      <c r="AH639" s="43">
        <v>0</v>
      </c>
      <c r="AI639" s="43">
        <v>0</v>
      </c>
      <c r="AJ639" s="43">
        <v>0</v>
      </c>
      <c r="AK639" s="43">
        <v>0</v>
      </c>
      <c r="AL639" s="43">
        <v>0</v>
      </c>
      <c r="AM639" s="43">
        <v>0</v>
      </c>
      <c r="AN639" s="43">
        <v>613840.20299999998</v>
      </c>
      <c r="AO639" s="43">
        <v>20461.340100000001</v>
      </c>
      <c r="AP639" s="43">
        <v>30213.214791660001</v>
      </c>
      <c r="AQ639" s="5">
        <f t="shared" si="240"/>
        <v>1</v>
      </c>
      <c r="AS639" s="36">
        <f t="shared" si="233"/>
        <v>213</v>
      </c>
      <c r="AT639" s="36">
        <f t="shared" si="234"/>
        <v>133</v>
      </c>
      <c r="AU639" s="37" t="s">
        <v>125</v>
      </c>
      <c r="AV639" s="36" t="s">
        <v>761</v>
      </c>
      <c r="AW639" s="36"/>
      <c r="AX639" s="45">
        <f t="shared" si="227"/>
        <v>0</v>
      </c>
      <c r="AY639" s="46">
        <v>29927707.329999998</v>
      </c>
      <c r="AZ639" s="46"/>
      <c r="BA639" s="46">
        <v>3337358.47</v>
      </c>
      <c r="BB639" s="46"/>
      <c r="BC639" s="46">
        <v>2689974.82</v>
      </c>
      <c r="BD639" s="46"/>
      <c r="BE639" s="45"/>
      <c r="BF639" s="45">
        <v>0</v>
      </c>
      <c r="BG639" s="46"/>
      <c r="BH639" s="46"/>
      <c r="BI639" s="46"/>
      <c r="BJ639" s="46">
        <v>19944486.789999999</v>
      </c>
      <c r="BK639" s="46"/>
      <c r="BL639" s="46">
        <v>3088659.08</v>
      </c>
      <c r="BM639" s="46">
        <v>299277.07</v>
      </c>
      <c r="BN639" s="46">
        <v>567951.1</v>
      </c>
      <c r="BP639" s="48">
        <f>+AY639-'Приложение 2'!E641</f>
        <v>0</v>
      </c>
    </row>
    <row r="640" spans="1:73" ht="12.75" customHeight="1" x14ac:dyDescent="0.2">
      <c r="A640" s="36">
        <f t="shared" si="236"/>
        <v>626</v>
      </c>
      <c r="B640" s="36">
        <f t="shared" si="237"/>
        <v>136</v>
      </c>
      <c r="C640" s="37" t="s">
        <v>125</v>
      </c>
      <c r="D640" s="36" t="s">
        <v>762</v>
      </c>
      <c r="E640" s="38" t="s">
        <v>129</v>
      </c>
      <c r="F640" s="39" t="s">
        <v>61</v>
      </c>
      <c r="G640" s="39">
        <v>4</v>
      </c>
      <c r="H640" s="39">
        <v>4</v>
      </c>
      <c r="I640" s="38">
        <v>3410.3</v>
      </c>
      <c r="J640" s="38">
        <v>3410.3</v>
      </c>
      <c r="K640" s="38">
        <v>0</v>
      </c>
      <c r="L640" s="40">
        <v>150</v>
      </c>
      <c r="M640" s="41">
        <f t="shared" si="235"/>
        <v>84268308.359999999</v>
      </c>
      <c r="N640" s="41"/>
      <c r="O640" s="41">
        <v>3177551.63</v>
      </c>
      <c r="P640" s="41">
        <v>0</v>
      </c>
      <c r="Q640" s="41">
        <f t="shared" si="238"/>
        <v>3205112.2229999998</v>
      </c>
      <c r="R640" s="41">
        <v>1418002.74</v>
      </c>
      <c r="S640" s="41">
        <v>76467641.767000005</v>
      </c>
      <c r="T640" s="38">
        <v>21491.65</v>
      </c>
      <c r="U640" s="38">
        <v>24709.94</v>
      </c>
      <c r="V640" s="39">
        <v>2027</v>
      </c>
      <c r="W640" s="43">
        <v>2803344.78</v>
      </c>
      <c r="X640" s="43">
        <f t="shared" si="231"/>
        <v>401767.44300000003</v>
      </c>
      <c r="Y640" s="43">
        <f>+(J640*11.55+K640*23.1)*12*30</f>
        <v>14180027.400000002</v>
      </c>
      <c r="Z640" s="33"/>
      <c r="AA640" s="43">
        <f t="shared" si="239"/>
        <v>84268308.367198229</v>
      </c>
      <c r="AB640" s="43">
        <v>9683167.3499999996</v>
      </c>
      <c r="AC640" s="43">
        <v>3915841.59</v>
      </c>
      <c r="AD640" s="43">
        <v>4139320.52</v>
      </c>
      <c r="AE640" s="43">
        <v>3156243.29</v>
      </c>
      <c r="AF640" s="43">
        <v>1380890.4</v>
      </c>
      <c r="AG640" s="43">
        <v>0</v>
      </c>
      <c r="AH640" s="43">
        <v>0</v>
      </c>
      <c r="AI640" s="43">
        <v>0</v>
      </c>
      <c r="AJ640" s="43">
        <v>17702274.399999999</v>
      </c>
      <c r="AK640" s="43">
        <v>0</v>
      </c>
      <c r="AL640" s="43">
        <v>23401576.91</v>
      </c>
      <c r="AM640" s="43">
        <v>9913654.9900000002</v>
      </c>
      <c r="AN640" s="43">
        <v>8529887.0346000008</v>
      </c>
      <c r="AO640" s="43">
        <v>842683.08380000002</v>
      </c>
      <c r="AP640" s="43">
        <v>1602768.79879824</v>
      </c>
      <c r="AQ640" s="5">
        <f t="shared" si="240"/>
        <v>8</v>
      </c>
      <c r="AS640" s="36">
        <f t="shared" si="233"/>
        <v>214</v>
      </c>
      <c r="AT640" s="36">
        <f t="shared" si="234"/>
        <v>134</v>
      </c>
      <c r="AU640" s="37" t="s">
        <v>125</v>
      </c>
      <c r="AV640" s="36" t="s">
        <v>762</v>
      </c>
      <c r="AW640" s="36"/>
      <c r="AX640" s="45">
        <f t="shared" si="227"/>
        <v>0</v>
      </c>
      <c r="AY640" s="46">
        <v>84268308.359999999</v>
      </c>
      <c r="AZ640" s="46">
        <v>9683167.3499999996</v>
      </c>
      <c r="BA640" s="46">
        <v>3915841.59</v>
      </c>
      <c r="BB640" s="46">
        <v>4139320.52</v>
      </c>
      <c r="BC640" s="46">
        <v>3156243.29</v>
      </c>
      <c r="BD640" s="46">
        <v>1380890.4</v>
      </c>
      <c r="BE640" s="45"/>
      <c r="BF640" s="45">
        <v>0</v>
      </c>
      <c r="BG640" s="46"/>
      <c r="BH640" s="46">
        <v>17702274.399999999</v>
      </c>
      <c r="BI640" s="46"/>
      <c r="BJ640" s="46">
        <v>23401576.91</v>
      </c>
      <c r="BK640" s="46">
        <v>9913654.9900000002</v>
      </c>
      <c r="BL640" s="46">
        <v>8529887.0299999993</v>
      </c>
      <c r="BM640" s="46">
        <v>842683.08</v>
      </c>
      <c r="BN640" s="46">
        <v>1602768.8</v>
      </c>
      <c r="BP640" s="48">
        <f>+AY640-'Приложение 2'!E642</f>
        <v>0</v>
      </c>
      <c r="BR640" s="74"/>
      <c r="BT640" s="75"/>
      <c r="BU640" s="75"/>
    </row>
    <row r="641" spans="1:73" ht="12.75" customHeight="1" x14ac:dyDescent="0.2">
      <c r="A641" s="36">
        <f t="shared" si="236"/>
        <v>627</v>
      </c>
      <c r="B641" s="36">
        <f t="shared" si="237"/>
        <v>137</v>
      </c>
      <c r="C641" s="37" t="s">
        <v>125</v>
      </c>
      <c r="D641" s="36" t="s">
        <v>763</v>
      </c>
      <c r="E641" s="38" t="s">
        <v>390</v>
      </c>
      <c r="F641" s="39" t="s">
        <v>61</v>
      </c>
      <c r="G641" s="39">
        <v>3</v>
      </c>
      <c r="H641" s="39">
        <v>2</v>
      </c>
      <c r="I641" s="38">
        <v>1040.1600000000001</v>
      </c>
      <c r="J641" s="38">
        <v>1040.1600000000001</v>
      </c>
      <c r="K641" s="38">
        <v>0</v>
      </c>
      <c r="L641" s="40">
        <v>84</v>
      </c>
      <c r="M641" s="41" t="e">
        <f t="shared" si="235"/>
        <v>#REF!</v>
      </c>
      <c r="N641" s="41"/>
      <c r="O641" s="41">
        <v>1996219.5</v>
      </c>
      <c r="P641" s="41">
        <v>0</v>
      </c>
      <c r="Q641" s="41">
        <f t="shared" si="238"/>
        <v>122541.24960000002</v>
      </c>
      <c r="R641" s="41" t="e">
        <f>IF(Y641&gt;0, Y641, 0)</f>
        <v>#REF!</v>
      </c>
      <c r="S641" s="41" t="e">
        <f>IF(Y641&gt;0, AY641-O641-P641-Q641-R641, 0)</f>
        <v>#REF!</v>
      </c>
      <c r="T641" s="38">
        <v>35562.03</v>
      </c>
      <c r="U641" s="38">
        <v>40799.57</v>
      </c>
      <c r="V641" s="39">
        <v>2027</v>
      </c>
      <c r="W641" s="50">
        <v>0</v>
      </c>
      <c r="X641" s="43">
        <f t="shared" si="231"/>
        <v>122541.24960000002</v>
      </c>
      <c r="Y641" s="50" t="e">
        <f>+(J641*11.55+K641*23.1)*12*30+[4]Лист1!$BC$242</f>
        <v>#REF!</v>
      </c>
      <c r="Z641" s="33"/>
      <c r="AA641" s="43">
        <f t="shared" si="239"/>
        <v>42438080.73475568</v>
      </c>
      <c r="AB641" s="43">
        <v>3791923.64</v>
      </c>
      <c r="AC641" s="43">
        <v>2307335.09</v>
      </c>
      <c r="AD641" s="43">
        <v>1087226.53</v>
      </c>
      <c r="AE641" s="43">
        <v>926552.55</v>
      </c>
      <c r="AF641" s="43">
        <v>497875.84</v>
      </c>
      <c r="AG641" s="43">
        <v>0</v>
      </c>
      <c r="AH641" s="43">
        <v>0</v>
      </c>
      <c r="AI641" s="43">
        <v>0</v>
      </c>
      <c r="AJ641" s="43">
        <v>10969415.73</v>
      </c>
      <c r="AK641" s="43">
        <v>0</v>
      </c>
      <c r="AL641" s="43">
        <v>8969301.7699999996</v>
      </c>
      <c r="AM641" s="43">
        <v>8440572.9600000009</v>
      </c>
      <c r="AN641" s="43">
        <v>4214594.9715</v>
      </c>
      <c r="AO641" s="43">
        <v>424380.80729999999</v>
      </c>
      <c r="AP641" s="43">
        <v>808900.84595568001</v>
      </c>
      <c r="AQ641" s="5">
        <f t="shared" si="240"/>
        <v>8</v>
      </c>
      <c r="AS641" s="36">
        <f t="shared" si="233"/>
        <v>215</v>
      </c>
      <c r="AT641" s="36">
        <f t="shared" si="234"/>
        <v>135</v>
      </c>
      <c r="AU641" s="37" t="s">
        <v>125</v>
      </c>
      <c r="AV641" s="36" t="s">
        <v>763</v>
      </c>
      <c r="AW641" s="36"/>
      <c r="AX641" s="45" t="e">
        <f t="shared" si="227"/>
        <v>#REF!</v>
      </c>
      <c r="AY641" s="46">
        <v>42438080.740000002</v>
      </c>
      <c r="AZ641" s="46">
        <v>3791923.64</v>
      </c>
      <c r="BA641" s="46">
        <v>2307335.09</v>
      </c>
      <c r="BB641" s="46">
        <v>1087226.53</v>
      </c>
      <c r="BC641" s="46">
        <v>926552.55</v>
      </c>
      <c r="BD641" s="46">
        <v>497875.84</v>
      </c>
      <c r="BE641" s="45"/>
      <c r="BF641" s="45">
        <v>0</v>
      </c>
      <c r="BG641" s="46"/>
      <c r="BH641" s="46">
        <v>10969415.73</v>
      </c>
      <c r="BI641" s="46"/>
      <c r="BJ641" s="46">
        <v>8969301.7699999996</v>
      </c>
      <c r="BK641" s="46">
        <v>8440572.9600000009</v>
      </c>
      <c r="BL641" s="46">
        <v>4214594.97</v>
      </c>
      <c r="BM641" s="46">
        <v>424380.81</v>
      </c>
      <c r="BN641" s="46">
        <v>808900.85</v>
      </c>
      <c r="BP641" s="48">
        <f>+AY641-'Приложение 2'!E643</f>
        <v>0</v>
      </c>
    </row>
    <row r="642" spans="1:73" ht="12.75" customHeight="1" x14ac:dyDescent="0.2">
      <c r="A642" s="36">
        <f t="shared" si="236"/>
        <v>628</v>
      </c>
      <c r="B642" s="36">
        <f t="shared" si="237"/>
        <v>138</v>
      </c>
      <c r="C642" s="37" t="s">
        <v>125</v>
      </c>
      <c r="D642" s="36" t="s">
        <v>764</v>
      </c>
      <c r="E642" s="38" t="s">
        <v>283</v>
      </c>
      <c r="F642" s="39" t="s">
        <v>61</v>
      </c>
      <c r="G642" s="39">
        <v>5</v>
      </c>
      <c r="H642" s="39">
        <v>1</v>
      </c>
      <c r="I642" s="38">
        <v>2477.36</v>
      </c>
      <c r="J642" s="38">
        <v>2477.36</v>
      </c>
      <c r="K642" s="38">
        <v>0</v>
      </c>
      <c r="L642" s="40">
        <v>115</v>
      </c>
      <c r="M642" s="41">
        <f t="shared" si="235"/>
        <v>27787159.809999999</v>
      </c>
      <c r="N642" s="41"/>
      <c r="O642" s="41">
        <v>758762.04</v>
      </c>
      <c r="P642" s="41">
        <v>0</v>
      </c>
      <c r="Q642" s="41">
        <f t="shared" si="238"/>
        <v>1689112.6615999998</v>
      </c>
      <c r="R642" s="41">
        <v>3090258.8640000001</v>
      </c>
      <c r="S642" s="41">
        <v>22249026.244399998</v>
      </c>
      <c r="T642" s="38">
        <v>9769</v>
      </c>
      <c r="U642" s="38">
        <v>11216.44</v>
      </c>
      <c r="V642" s="39">
        <v>2027</v>
      </c>
      <c r="W642" s="43">
        <v>1397254.88</v>
      </c>
      <c r="X642" s="43">
        <f t="shared" si="231"/>
        <v>291857.78159999999</v>
      </c>
      <c r="Y642" s="43">
        <f t="shared" ref="Y642:Y647" si="241">+(J642*11.55+K642*23.1)*12*30</f>
        <v>10300862.880000001</v>
      </c>
      <c r="Z642" s="33"/>
      <c r="AA642" s="43">
        <f t="shared" si="239"/>
        <v>27787159.803550798</v>
      </c>
      <c r="AB642" s="43">
        <v>0</v>
      </c>
      <c r="AC642" s="43">
        <v>0</v>
      </c>
      <c r="AD642" s="43">
        <v>0</v>
      </c>
      <c r="AE642" s="43">
        <v>0</v>
      </c>
      <c r="AF642" s="43">
        <v>0</v>
      </c>
      <c r="AG642" s="43">
        <v>0</v>
      </c>
      <c r="AH642" s="43">
        <v>0</v>
      </c>
      <c r="AI642" s="43">
        <v>0</v>
      </c>
      <c r="AJ642" s="43">
        <v>0</v>
      </c>
      <c r="AK642" s="43">
        <v>0</v>
      </c>
      <c r="AL642" s="43">
        <v>16999715.739999998</v>
      </c>
      <c r="AM642" s="43">
        <v>7201622.2400000002</v>
      </c>
      <c r="AN642" s="43">
        <v>2778715.98</v>
      </c>
      <c r="AO642" s="43">
        <v>277871.598</v>
      </c>
      <c r="AP642" s="43">
        <v>529234.2455508</v>
      </c>
      <c r="AQ642" s="5">
        <f t="shared" si="240"/>
        <v>2</v>
      </c>
      <c r="AS642" s="36">
        <f t="shared" si="233"/>
        <v>216</v>
      </c>
      <c r="AT642" s="36">
        <f t="shared" si="234"/>
        <v>136</v>
      </c>
      <c r="AU642" s="37" t="s">
        <v>125</v>
      </c>
      <c r="AV642" s="36" t="s">
        <v>764</v>
      </c>
      <c r="AW642" s="36"/>
      <c r="AX642" s="45">
        <f t="shared" si="227"/>
        <v>0</v>
      </c>
      <c r="AY642" s="46">
        <v>27787159.809999999</v>
      </c>
      <c r="AZ642" s="46"/>
      <c r="BA642" s="46"/>
      <c r="BB642" s="46"/>
      <c r="BC642" s="46"/>
      <c r="BD642" s="46"/>
      <c r="BE642" s="45"/>
      <c r="BF642" s="45">
        <v>0</v>
      </c>
      <c r="BG642" s="46"/>
      <c r="BH642" s="46"/>
      <c r="BI642" s="46"/>
      <c r="BJ642" s="46">
        <v>16999715.739999998</v>
      </c>
      <c r="BK642" s="46">
        <v>7201622.2400000002</v>
      </c>
      <c r="BL642" s="46">
        <v>2778715.98</v>
      </c>
      <c r="BM642" s="46">
        <v>277871.59999999998</v>
      </c>
      <c r="BN642" s="46">
        <v>529234.25</v>
      </c>
      <c r="BP642" s="48">
        <f>+AY642-'Приложение 2'!E644</f>
        <v>0</v>
      </c>
      <c r="BR642" s="74"/>
      <c r="BT642" s="75"/>
      <c r="BU642" s="75"/>
    </row>
    <row r="643" spans="1:73" ht="12.75" customHeight="1" x14ac:dyDescent="0.2">
      <c r="A643" s="36">
        <f t="shared" si="236"/>
        <v>629</v>
      </c>
      <c r="B643" s="36">
        <f t="shared" si="237"/>
        <v>139</v>
      </c>
      <c r="C643" s="37" t="s">
        <v>125</v>
      </c>
      <c r="D643" s="36" t="s">
        <v>765</v>
      </c>
      <c r="E643" s="38" t="s">
        <v>147</v>
      </c>
      <c r="F643" s="39" t="s">
        <v>61</v>
      </c>
      <c r="G643" s="39">
        <v>4</v>
      </c>
      <c r="H643" s="39">
        <v>4</v>
      </c>
      <c r="I643" s="38">
        <v>3172.3</v>
      </c>
      <c r="J643" s="38">
        <v>2527.6999999999998</v>
      </c>
      <c r="K643" s="38">
        <v>644.6</v>
      </c>
      <c r="L643" s="40">
        <v>127</v>
      </c>
      <c r="M643" s="41">
        <f t="shared" si="235"/>
        <v>47598933.969999999</v>
      </c>
      <c r="N643" s="41"/>
      <c r="O643" s="41">
        <v>1365574.38</v>
      </c>
      <c r="P643" s="41">
        <v>0</v>
      </c>
      <c r="Q643" s="41">
        <f t="shared" si="238"/>
        <v>3215114.9390000002</v>
      </c>
      <c r="R643" s="41">
        <v>1587067.02</v>
      </c>
      <c r="S643" s="41">
        <v>41431177.630999997</v>
      </c>
      <c r="T643" s="38">
        <v>13013.31</v>
      </c>
      <c r="U643" s="38">
        <v>15004.55</v>
      </c>
      <c r="V643" s="39">
        <v>2027</v>
      </c>
      <c r="W643" s="43">
        <v>2765445.95</v>
      </c>
      <c r="X643" s="43">
        <f t="shared" si="231"/>
        <v>449668.98900000006</v>
      </c>
      <c r="Y643" s="43">
        <f t="shared" si="241"/>
        <v>15870670.200000003</v>
      </c>
      <c r="Z643" s="33"/>
      <c r="AA643" s="44">
        <f t="shared" si="239"/>
        <v>47598933.967607304</v>
      </c>
      <c r="AB643" s="43">
        <v>9007392.8300000001</v>
      </c>
      <c r="AC643" s="43">
        <v>0</v>
      </c>
      <c r="AD643" s="43">
        <v>0</v>
      </c>
      <c r="AE643" s="43">
        <v>0</v>
      </c>
      <c r="AF643" s="43">
        <v>1284520.02</v>
      </c>
      <c r="AG643" s="43">
        <v>0</v>
      </c>
      <c r="AH643" s="43">
        <v>0</v>
      </c>
      <c r="AI643" s="43">
        <v>0</v>
      </c>
      <c r="AJ643" s="43">
        <v>0</v>
      </c>
      <c r="AK643" s="43">
        <v>0</v>
      </c>
      <c r="AL643" s="43">
        <v>21768414.050000001</v>
      </c>
      <c r="AM643" s="43">
        <v>9221795.0700000003</v>
      </c>
      <c r="AN643" s="43">
        <v>4938066.2608000003</v>
      </c>
      <c r="AO643" s="43">
        <v>475989.33970000001</v>
      </c>
      <c r="AP643" s="43">
        <v>902756.3971073</v>
      </c>
      <c r="AQ643" s="5">
        <f t="shared" si="240"/>
        <v>4</v>
      </c>
      <c r="AS643" s="36">
        <f t="shared" si="233"/>
        <v>217</v>
      </c>
      <c r="AT643" s="36">
        <f t="shared" si="234"/>
        <v>137</v>
      </c>
      <c r="AU643" s="37" t="s">
        <v>125</v>
      </c>
      <c r="AV643" s="36" t="s">
        <v>765</v>
      </c>
      <c r="AW643" s="36"/>
      <c r="AX643" s="45">
        <f t="shared" si="227"/>
        <v>0</v>
      </c>
      <c r="AY643" s="46">
        <v>47598933.969999999</v>
      </c>
      <c r="AZ643" s="46">
        <v>9007392.8300000001</v>
      </c>
      <c r="BA643" s="46"/>
      <c r="BB643" s="46"/>
      <c r="BC643" s="46"/>
      <c r="BD643" s="46">
        <v>1284520.02</v>
      </c>
      <c r="BE643" s="45"/>
      <c r="BF643" s="45">
        <v>0</v>
      </c>
      <c r="BG643" s="46"/>
      <c r="BH643" s="46"/>
      <c r="BI643" s="46"/>
      <c r="BJ643" s="46">
        <v>21768414.050000001</v>
      </c>
      <c r="BK643" s="46">
        <v>9221795.0700000003</v>
      </c>
      <c r="BL643" s="46">
        <v>4938066.26</v>
      </c>
      <c r="BM643" s="46">
        <v>475989.34</v>
      </c>
      <c r="BN643" s="46">
        <v>902756.4</v>
      </c>
      <c r="BP643" s="48">
        <f>+AY643-'Приложение 2'!E645</f>
        <v>0</v>
      </c>
      <c r="BR643" s="74"/>
      <c r="BT643" s="75"/>
      <c r="BU643" s="75"/>
    </row>
    <row r="644" spans="1:73" ht="12.75" customHeight="1" x14ac:dyDescent="0.2">
      <c r="A644" s="36">
        <f t="shared" si="236"/>
        <v>630</v>
      </c>
      <c r="B644" s="36">
        <f t="shared" si="237"/>
        <v>140</v>
      </c>
      <c r="C644" s="37" t="s">
        <v>125</v>
      </c>
      <c r="D644" s="36" t="s">
        <v>766</v>
      </c>
      <c r="E644" s="38" t="s">
        <v>69</v>
      </c>
      <c r="F644" s="39" t="s">
        <v>61</v>
      </c>
      <c r="G644" s="39">
        <v>4</v>
      </c>
      <c r="H644" s="39">
        <v>2</v>
      </c>
      <c r="I644" s="38">
        <v>1424.7</v>
      </c>
      <c r="J644" s="38">
        <v>1424.7</v>
      </c>
      <c r="K644" s="38">
        <v>0</v>
      </c>
      <c r="L644" s="40">
        <v>73</v>
      </c>
      <c r="M644" s="41">
        <f t="shared" si="235"/>
        <v>854349.86</v>
      </c>
      <c r="N644" s="41"/>
      <c r="O644" s="41">
        <v>0</v>
      </c>
      <c r="P644" s="41">
        <v>0</v>
      </c>
      <c r="Q644" s="41">
        <f>+AY644</f>
        <v>854349.86</v>
      </c>
      <c r="R644" s="41">
        <v>0</v>
      </c>
      <c r="S644" s="41">
        <v>0</v>
      </c>
      <c r="T644" s="38">
        <v>404.92</v>
      </c>
      <c r="U644" s="38">
        <v>599.66999999999996</v>
      </c>
      <c r="V644" s="39">
        <v>2027</v>
      </c>
      <c r="W644" s="43">
        <v>729690.29</v>
      </c>
      <c r="X644" s="43">
        <f t="shared" si="231"/>
        <v>167843.90699999998</v>
      </c>
      <c r="Y644" s="43">
        <f t="shared" si="241"/>
        <v>5923902.5999999996</v>
      </c>
      <c r="Z644" s="33"/>
      <c r="AA644" s="53">
        <f t="shared" si="239"/>
        <v>854349.85338509991</v>
      </c>
      <c r="AB644" s="43">
        <v>0</v>
      </c>
      <c r="AC644" s="43">
        <v>0</v>
      </c>
      <c r="AD644" s="43">
        <v>0</v>
      </c>
      <c r="AE644" s="43">
        <v>0</v>
      </c>
      <c r="AF644" s="43">
        <v>576886.06999999995</v>
      </c>
      <c r="AG644" s="43">
        <v>0</v>
      </c>
      <c r="AH644" s="43">
        <v>0</v>
      </c>
      <c r="AI644" s="43">
        <v>0</v>
      </c>
      <c r="AJ644" s="43">
        <v>0</v>
      </c>
      <c r="AK644" s="43">
        <v>0</v>
      </c>
      <c r="AL644" s="43">
        <v>0</v>
      </c>
      <c r="AM644" s="43">
        <v>0</v>
      </c>
      <c r="AN644" s="43">
        <v>256304.95499999999</v>
      </c>
      <c r="AO644" s="43">
        <v>8543.4984999999997</v>
      </c>
      <c r="AP644" s="43">
        <v>12615.3298851</v>
      </c>
      <c r="AQ644" s="5">
        <f t="shared" si="240"/>
        <v>1</v>
      </c>
      <c r="AS644" s="36">
        <f t="shared" si="233"/>
        <v>218</v>
      </c>
      <c r="AT644" s="36">
        <f t="shared" si="234"/>
        <v>138</v>
      </c>
      <c r="AU644" s="37" t="s">
        <v>125</v>
      </c>
      <c r="AV644" s="36" t="s">
        <v>766</v>
      </c>
      <c r="AW644" s="36"/>
      <c r="AX644" s="45">
        <f t="shared" si="227"/>
        <v>0</v>
      </c>
      <c r="AY644" s="46">
        <v>854349.86</v>
      </c>
      <c r="AZ644" s="46"/>
      <c r="BA644" s="46"/>
      <c r="BB644" s="46"/>
      <c r="BC644" s="46"/>
      <c r="BD644" s="46">
        <v>576886.06999999995</v>
      </c>
      <c r="BE644" s="45"/>
      <c r="BF644" s="45">
        <v>0</v>
      </c>
      <c r="BG644" s="46"/>
      <c r="BH644" s="46"/>
      <c r="BI644" s="46"/>
      <c r="BJ644" s="46"/>
      <c r="BK644" s="46"/>
      <c r="BL644" s="46">
        <v>256304.96</v>
      </c>
      <c r="BM644" s="46">
        <v>8543.5</v>
      </c>
      <c r="BN644" s="46">
        <v>12615.33</v>
      </c>
      <c r="BP644" s="48">
        <f>+AY644-'Приложение 2'!E646</f>
        <v>0</v>
      </c>
    </row>
    <row r="645" spans="1:73" ht="12.75" customHeight="1" x14ac:dyDescent="0.2">
      <c r="A645" s="36">
        <f t="shared" si="236"/>
        <v>631</v>
      </c>
      <c r="B645" s="36">
        <f t="shared" si="237"/>
        <v>141</v>
      </c>
      <c r="C645" s="37" t="s">
        <v>125</v>
      </c>
      <c r="D645" s="36" t="s">
        <v>767</v>
      </c>
      <c r="E645" s="38" t="s">
        <v>69</v>
      </c>
      <c r="F645" s="39" t="s">
        <v>61</v>
      </c>
      <c r="G645" s="39">
        <v>3</v>
      </c>
      <c r="H645" s="39">
        <v>2</v>
      </c>
      <c r="I645" s="38">
        <v>340.2</v>
      </c>
      <c r="J645" s="38">
        <v>340.2</v>
      </c>
      <c r="K645" s="38">
        <v>0</v>
      </c>
      <c r="L645" s="40">
        <v>21</v>
      </c>
      <c r="M645" s="41">
        <f t="shared" si="235"/>
        <v>13638856.119999999</v>
      </c>
      <c r="N645" s="41"/>
      <c r="O645" s="41">
        <v>1196097.17</v>
      </c>
      <c r="P645" s="41">
        <v>0</v>
      </c>
      <c r="Q645" s="41">
        <f>+W645+X645</f>
        <v>195856.42199999999</v>
      </c>
      <c r="R645" s="41">
        <f>IF(Y645&gt;0, Y645, 0)</f>
        <v>1414551.6</v>
      </c>
      <c r="S645" s="41">
        <f>IF(Y645&gt;0, AY645-O645-P645-Q645-R645, 0)</f>
        <v>10832350.927999999</v>
      </c>
      <c r="T645" s="38">
        <v>35083.379999999997</v>
      </c>
      <c r="U645" s="38">
        <v>40090.699999999997</v>
      </c>
      <c r="V645" s="39">
        <v>2027</v>
      </c>
      <c r="W645" s="43">
        <v>155777.46</v>
      </c>
      <c r="X645" s="43">
        <f t="shared" si="231"/>
        <v>40078.962</v>
      </c>
      <c r="Y645" s="43">
        <f t="shared" si="241"/>
        <v>1414551.6</v>
      </c>
      <c r="Z645" s="33"/>
      <c r="AA645" s="43">
        <f t="shared" si="239"/>
        <v>13638856.120985562</v>
      </c>
      <c r="AB645" s="43">
        <v>1240205.75</v>
      </c>
      <c r="AC645" s="43">
        <v>754648.7</v>
      </c>
      <c r="AD645" s="43">
        <v>355593.81</v>
      </c>
      <c r="AE645" s="43">
        <v>303042.96999999997</v>
      </c>
      <c r="AF645" s="43">
        <v>0</v>
      </c>
      <c r="AG645" s="43">
        <v>0</v>
      </c>
      <c r="AH645" s="43">
        <v>0</v>
      </c>
      <c r="AI645" s="43">
        <v>0</v>
      </c>
      <c r="AJ645" s="43">
        <v>3587712.69</v>
      </c>
      <c r="AK645" s="43">
        <v>0</v>
      </c>
      <c r="AL645" s="43">
        <v>2933545.29</v>
      </c>
      <c r="AM645" s="43">
        <v>2760616.56</v>
      </c>
      <c r="AN645" s="43">
        <v>1306099.5133</v>
      </c>
      <c r="AO645" s="43">
        <v>136388.5613</v>
      </c>
      <c r="AP645" s="43">
        <v>261002.27638555999</v>
      </c>
      <c r="AQ645" s="5">
        <f t="shared" si="240"/>
        <v>7</v>
      </c>
      <c r="AS645" s="36">
        <f t="shared" si="233"/>
        <v>219</v>
      </c>
      <c r="AT645" s="36">
        <f t="shared" si="234"/>
        <v>139</v>
      </c>
      <c r="AU645" s="37" t="s">
        <v>125</v>
      </c>
      <c r="AV645" s="36" t="s">
        <v>767</v>
      </c>
      <c r="AW645" s="36"/>
      <c r="AX645" s="45">
        <f t="shared" si="227"/>
        <v>0</v>
      </c>
      <c r="AY645" s="46">
        <v>13638856.119999999</v>
      </c>
      <c r="AZ645" s="46">
        <v>1240205.75</v>
      </c>
      <c r="BA645" s="46">
        <v>754648.7</v>
      </c>
      <c r="BB645" s="46">
        <v>355593.81</v>
      </c>
      <c r="BC645" s="46">
        <v>303042.96999999997</v>
      </c>
      <c r="BD645" s="46"/>
      <c r="BE645" s="45"/>
      <c r="BF645" s="45">
        <v>0</v>
      </c>
      <c r="BG645" s="46"/>
      <c r="BH645" s="46">
        <v>3587712.69</v>
      </c>
      <c r="BI645" s="46"/>
      <c r="BJ645" s="46">
        <v>2933545.29</v>
      </c>
      <c r="BK645" s="46">
        <v>2760616.56</v>
      </c>
      <c r="BL645" s="46">
        <v>1306099.51</v>
      </c>
      <c r="BM645" s="46">
        <v>136388.56</v>
      </c>
      <c r="BN645" s="46">
        <v>261002.28</v>
      </c>
      <c r="BP645" s="48">
        <f>+AY645-'Приложение 2'!E647</f>
        <v>0</v>
      </c>
    </row>
    <row r="646" spans="1:73" ht="12.75" customHeight="1" x14ac:dyDescent="0.2">
      <c r="A646" s="36">
        <f t="shared" si="236"/>
        <v>632</v>
      </c>
      <c r="B646" s="36">
        <f t="shared" si="237"/>
        <v>142</v>
      </c>
      <c r="C646" s="37" t="s">
        <v>125</v>
      </c>
      <c r="D646" s="36" t="s">
        <v>768</v>
      </c>
      <c r="E646" s="38" t="s">
        <v>83</v>
      </c>
      <c r="F646" s="39" t="s">
        <v>61</v>
      </c>
      <c r="G646" s="39">
        <v>5</v>
      </c>
      <c r="H646" s="39">
        <v>4</v>
      </c>
      <c r="I646" s="38">
        <v>4315.3999999999996</v>
      </c>
      <c r="J646" s="38">
        <v>4315.3999999999996</v>
      </c>
      <c r="K646" s="38">
        <v>0</v>
      </c>
      <c r="L646" s="40">
        <v>201</v>
      </c>
      <c r="M646" s="41">
        <f t="shared" si="235"/>
        <v>2587815.92</v>
      </c>
      <c r="N646" s="41"/>
      <c r="O646" s="41">
        <v>0</v>
      </c>
      <c r="P646" s="41">
        <v>0</v>
      </c>
      <c r="Q646" s="41">
        <f>+AY646</f>
        <v>2587815.92</v>
      </c>
      <c r="R646" s="41">
        <v>0</v>
      </c>
      <c r="S646" s="41">
        <v>0</v>
      </c>
      <c r="T646" s="38">
        <v>404.92</v>
      </c>
      <c r="U646" s="38">
        <v>599.66999999999996</v>
      </c>
      <c r="V646" s="39">
        <v>2027</v>
      </c>
      <c r="W646" s="43">
        <v>3424854.06</v>
      </c>
      <c r="X646" s="43">
        <f t="shared" si="231"/>
        <v>508397.27399999992</v>
      </c>
      <c r="Y646" s="43">
        <f t="shared" si="241"/>
        <v>17943433.199999999</v>
      </c>
      <c r="Z646" s="33"/>
      <c r="AA646" s="53">
        <f t="shared" si="239"/>
        <v>2587815.91507472</v>
      </c>
      <c r="AB646" s="43">
        <v>0</v>
      </c>
      <c r="AC646" s="43">
        <v>0</v>
      </c>
      <c r="AD646" s="43">
        <v>0</v>
      </c>
      <c r="AE646" s="43">
        <v>0</v>
      </c>
      <c r="AF646" s="43">
        <v>1747381.29</v>
      </c>
      <c r="AG646" s="43">
        <v>0</v>
      </c>
      <c r="AH646" s="43">
        <v>0</v>
      </c>
      <c r="AI646" s="43">
        <v>0</v>
      </c>
      <c r="AJ646" s="43">
        <v>0</v>
      </c>
      <c r="AK646" s="43">
        <v>0</v>
      </c>
      <c r="AL646" s="43">
        <v>0</v>
      </c>
      <c r="AM646" s="43">
        <v>0</v>
      </c>
      <c r="AN646" s="43">
        <v>776344.77599999995</v>
      </c>
      <c r="AO646" s="43">
        <v>25878.159199999998</v>
      </c>
      <c r="AP646" s="43">
        <v>38211.689874720003</v>
      </c>
      <c r="AQ646" s="5">
        <f t="shared" si="240"/>
        <v>1</v>
      </c>
      <c r="AS646" s="36">
        <f t="shared" si="233"/>
        <v>220</v>
      </c>
      <c r="AT646" s="36">
        <f t="shared" si="234"/>
        <v>140</v>
      </c>
      <c r="AU646" s="37" t="s">
        <v>125</v>
      </c>
      <c r="AV646" s="36" t="s">
        <v>768</v>
      </c>
      <c r="AW646" s="36"/>
      <c r="AX646" s="45">
        <f t="shared" si="227"/>
        <v>0</v>
      </c>
      <c r="AY646" s="46">
        <v>2587815.92</v>
      </c>
      <c r="AZ646" s="46"/>
      <c r="BA646" s="46"/>
      <c r="BB646" s="46"/>
      <c r="BC646" s="46"/>
      <c r="BD646" s="46">
        <v>1747381.29</v>
      </c>
      <c r="BE646" s="45"/>
      <c r="BF646" s="45">
        <v>0</v>
      </c>
      <c r="BG646" s="46"/>
      <c r="BH646" s="46"/>
      <c r="BI646" s="46"/>
      <c r="BJ646" s="46"/>
      <c r="BK646" s="46"/>
      <c r="BL646" s="46">
        <v>776344.78</v>
      </c>
      <c r="BM646" s="46">
        <v>25878.16</v>
      </c>
      <c r="BN646" s="46">
        <v>38211.69</v>
      </c>
      <c r="BP646" s="48">
        <f>+AY646-'Приложение 2'!E648</f>
        <v>0</v>
      </c>
    </row>
    <row r="647" spans="1:73" ht="12.75" customHeight="1" x14ac:dyDescent="0.2">
      <c r="A647" s="36">
        <f t="shared" si="236"/>
        <v>633</v>
      </c>
      <c r="B647" s="36">
        <f t="shared" si="237"/>
        <v>143</v>
      </c>
      <c r="C647" s="37" t="s">
        <v>125</v>
      </c>
      <c r="D647" s="36" t="s">
        <v>769</v>
      </c>
      <c r="E647" s="38" t="s">
        <v>149</v>
      </c>
      <c r="F647" s="39" t="s">
        <v>61</v>
      </c>
      <c r="G647" s="39">
        <v>4</v>
      </c>
      <c r="H647" s="39">
        <v>4</v>
      </c>
      <c r="I647" s="38">
        <v>3476.1</v>
      </c>
      <c r="J647" s="38">
        <v>3476.1</v>
      </c>
      <c r="K647" s="38">
        <v>0</v>
      </c>
      <c r="L647" s="40">
        <v>136</v>
      </c>
      <c r="M647" s="41">
        <f t="shared" si="235"/>
        <v>2084512.9</v>
      </c>
      <c r="N647" s="41"/>
      <c r="O647" s="41">
        <v>0</v>
      </c>
      <c r="P647" s="41">
        <v>0</v>
      </c>
      <c r="Q647" s="41">
        <f t="shared" ref="Q647:Q678" si="242">+W647+X647</f>
        <v>730553.79099999997</v>
      </c>
      <c r="R647" s="41">
        <f>+AY647-O647-P647-Q647</f>
        <v>1353959.1089999999</v>
      </c>
      <c r="S647" s="41">
        <v>0</v>
      </c>
      <c r="T647" s="38">
        <v>404.92</v>
      </c>
      <c r="U647" s="38">
        <v>599.66999999999996</v>
      </c>
      <c r="V647" s="39">
        <v>2027</v>
      </c>
      <c r="W647" s="50">
        <v>321034.45</v>
      </c>
      <c r="X647" s="43">
        <f t="shared" si="231"/>
        <v>409519.34100000001</v>
      </c>
      <c r="Y647" s="50">
        <f t="shared" si="241"/>
        <v>14453623.800000001</v>
      </c>
      <c r="Z647" s="33"/>
      <c r="AA647" s="53">
        <f t="shared" si="239"/>
        <v>2084512.89323374</v>
      </c>
      <c r="AB647" s="43">
        <v>0</v>
      </c>
      <c r="AC647" s="43">
        <v>0</v>
      </c>
      <c r="AD647" s="43">
        <v>0</v>
      </c>
      <c r="AE647" s="43">
        <v>0</v>
      </c>
      <c r="AF647" s="43">
        <v>1407533.98</v>
      </c>
      <c r="AG647" s="43">
        <v>0</v>
      </c>
      <c r="AH647" s="43">
        <v>0</v>
      </c>
      <c r="AI647" s="43">
        <v>0</v>
      </c>
      <c r="AJ647" s="43">
        <v>0</v>
      </c>
      <c r="AK647" s="43">
        <v>0</v>
      </c>
      <c r="AL647" s="43">
        <v>0</v>
      </c>
      <c r="AM647" s="43">
        <v>0</v>
      </c>
      <c r="AN647" s="43">
        <v>625353.86699999997</v>
      </c>
      <c r="AO647" s="43">
        <v>20845.1289</v>
      </c>
      <c r="AP647" s="43">
        <v>30779.917333739999</v>
      </c>
      <c r="AQ647" s="5">
        <f t="shared" si="240"/>
        <v>1</v>
      </c>
      <c r="AS647" s="36">
        <f t="shared" si="233"/>
        <v>221</v>
      </c>
      <c r="AT647" s="36">
        <f t="shared" si="234"/>
        <v>141</v>
      </c>
      <c r="AU647" s="37" t="s">
        <v>125</v>
      </c>
      <c r="AV647" s="36" t="s">
        <v>769</v>
      </c>
      <c r="AW647" s="36"/>
      <c r="AX647" s="45">
        <f t="shared" si="227"/>
        <v>0</v>
      </c>
      <c r="AY647" s="46">
        <v>2084512.9</v>
      </c>
      <c r="AZ647" s="46"/>
      <c r="BA647" s="46"/>
      <c r="BB647" s="46"/>
      <c r="BC647" s="46"/>
      <c r="BD647" s="46">
        <v>1407533.98</v>
      </c>
      <c r="BE647" s="45"/>
      <c r="BF647" s="45">
        <v>0</v>
      </c>
      <c r="BG647" s="46"/>
      <c r="BH647" s="46"/>
      <c r="BI647" s="46"/>
      <c r="BJ647" s="46"/>
      <c r="BK647" s="46"/>
      <c r="BL647" s="46">
        <v>625353.87</v>
      </c>
      <c r="BM647" s="46">
        <v>20845.13</v>
      </c>
      <c r="BN647" s="46">
        <v>30779.919999999998</v>
      </c>
      <c r="BP647" s="48">
        <f>+AY647-'Приложение 2'!E649</f>
        <v>0</v>
      </c>
    </row>
    <row r="648" spans="1:73" ht="12.75" customHeight="1" x14ac:dyDescent="0.2">
      <c r="A648" s="36">
        <f t="shared" si="236"/>
        <v>634</v>
      </c>
      <c r="B648" s="36">
        <f t="shared" si="237"/>
        <v>144</v>
      </c>
      <c r="C648" s="37" t="s">
        <v>125</v>
      </c>
      <c r="D648" s="36" t="s">
        <v>770</v>
      </c>
      <c r="E648" s="38" t="s">
        <v>141</v>
      </c>
      <c r="F648" s="39" t="s">
        <v>61</v>
      </c>
      <c r="G648" s="39">
        <v>5</v>
      </c>
      <c r="H648" s="39">
        <v>4</v>
      </c>
      <c r="I648" s="38">
        <v>3061.9</v>
      </c>
      <c r="J648" s="38">
        <v>3061.9</v>
      </c>
      <c r="K648" s="38">
        <v>0</v>
      </c>
      <c r="L648" s="40">
        <v>160</v>
      </c>
      <c r="M648" s="41" t="e">
        <f t="shared" si="235"/>
        <v>#REF!</v>
      </c>
      <c r="N648" s="41"/>
      <c r="O648" s="41">
        <v>1740416.94</v>
      </c>
      <c r="P648" s="41">
        <v>0</v>
      </c>
      <c r="Q648" s="41">
        <f t="shared" si="242"/>
        <v>360722.43899999995</v>
      </c>
      <c r="R648" s="41" t="e">
        <f>IF(Y648&gt;0, Y648, 0)</f>
        <v>#REF!</v>
      </c>
      <c r="S648" s="41" t="e">
        <f>IF(Y648&gt;0, AY648-O648-P648-Q648-R648, 0)</f>
        <v>#REF!</v>
      </c>
      <c r="T648" s="38">
        <v>10626.92</v>
      </c>
      <c r="U648" s="38">
        <v>12166.89</v>
      </c>
      <c r="V648" s="39">
        <v>2027</v>
      </c>
      <c r="W648" s="50">
        <v>0</v>
      </c>
      <c r="X648" s="43">
        <f t="shared" si="231"/>
        <v>360722.43899999995</v>
      </c>
      <c r="Y648" s="50" t="e">
        <f>+(J648*11.55+K648*23.1)*12*30+[4]Лист1!$BC$247</f>
        <v>#REF!</v>
      </c>
      <c r="Z648" s="33"/>
      <c r="AA648" s="43">
        <f t="shared" si="239"/>
        <v>37253800.498305261</v>
      </c>
      <c r="AB648" s="43">
        <v>8693924.3200000003</v>
      </c>
      <c r="AC648" s="43">
        <v>0</v>
      </c>
      <c r="AD648" s="43">
        <v>0</v>
      </c>
      <c r="AE648" s="43">
        <v>2833798.01</v>
      </c>
      <c r="AF648" s="43">
        <v>0</v>
      </c>
      <c r="AG648" s="43">
        <v>0</v>
      </c>
      <c r="AH648" s="43">
        <v>0</v>
      </c>
      <c r="AI648" s="43">
        <v>0</v>
      </c>
      <c r="AJ648" s="43">
        <v>0</v>
      </c>
      <c r="AK648" s="43">
        <v>0</v>
      </c>
      <c r="AL648" s="43">
        <v>21010846.07</v>
      </c>
      <c r="AM648" s="43">
        <v>0</v>
      </c>
      <c r="AN648" s="43">
        <v>3631141.5041</v>
      </c>
      <c r="AO648" s="43">
        <v>372538.005</v>
      </c>
      <c r="AP648" s="43">
        <v>711552.58920526004</v>
      </c>
      <c r="AQ648" s="5">
        <f t="shared" si="240"/>
        <v>3</v>
      </c>
      <c r="AS648" s="36">
        <f t="shared" si="233"/>
        <v>222</v>
      </c>
      <c r="AT648" s="36">
        <f t="shared" si="234"/>
        <v>142</v>
      </c>
      <c r="AU648" s="37" t="s">
        <v>125</v>
      </c>
      <c r="AV648" s="36" t="s">
        <v>770</v>
      </c>
      <c r="AW648" s="36"/>
      <c r="AX648" s="45" t="e">
        <f t="shared" ref="AX648:AX711" si="243">AY648-M648</f>
        <v>#REF!</v>
      </c>
      <c r="AY648" s="46">
        <v>37253800.5</v>
      </c>
      <c r="AZ648" s="46">
        <v>8693924.3200000003</v>
      </c>
      <c r="BA648" s="46"/>
      <c r="BB648" s="46"/>
      <c r="BC648" s="46">
        <v>2833798.01</v>
      </c>
      <c r="BD648" s="46"/>
      <c r="BE648" s="45"/>
      <c r="BF648" s="45">
        <v>0</v>
      </c>
      <c r="BG648" s="46"/>
      <c r="BH648" s="46"/>
      <c r="BI648" s="46"/>
      <c r="BJ648" s="46">
        <v>21010846.07</v>
      </c>
      <c r="BK648" s="46"/>
      <c r="BL648" s="46">
        <v>3631141.5</v>
      </c>
      <c r="BM648" s="46">
        <v>372538.01</v>
      </c>
      <c r="BN648" s="46">
        <v>711552.59</v>
      </c>
      <c r="BP648" s="48">
        <f>+AY648-'Приложение 2'!E650</f>
        <v>0</v>
      </c>
    </row>
    <row r="649" spans="1:73" ht="12.75" customHeight="1" x14ac:dyDescent="0.2">
      <c r="A649" s="36">
        <f t="shared" si="236"/>
        <v>635</v>
      </c>
      <c r="B649" s="36">
        <f t="shared" si="237"/>
        <v>145</v>
      </c>
      <c r="C649" s="37" t="s">
        <v>125</v>
      </c>
      <c r="D649" s="36" t="s">
        <v>771</v>
      </c>
      <c r="E649" s="38" t="s">
        <v>129</v>
      </c>
      <c r="F649" s="39" t="s">
        <v>61</v>
      </c>
      <c r="G649" s="39">
        <v>4</v>
      </c>
      <c r="H649" s="39">
        <v>4</v>
      </c>
      <c r="I649" s="38">
        <v>3490.6</v>
      </c>
      <c r="J649" s="38">
        <v>3490.6</v>
      </c>
      <c r="K649" s="38">
        <v>0</v>
      </c>
      <c r="L649" s="40">
        <v>166</v>
      </c>
      <c r="M649" s="41">
        <f t="shared" si="235"/>
        <v>84159308.459999993</v>
      </c>
      <c r="N649" s="41"/>
      <c r="O649" s="41">
        <v>3152388.55</v>
      </c>
      <c r="P649" s="41">
        <v>0</v>
      </c>
      <c r="Q649" s="41">
        <f t="shared" si="242"/>
        <v>3164855.8859999999</v>
      </c>
      <c r="R649" s="41">
        <v>1451391.48</v>
      </c>
      <c r="S649" s="41">
        <v>76390672.544</v>
      </c>
      <c r="T649" s="38">
        <v>21086.73</v>
      </c>
      <c r="U649" s="38">
        <v>24110.27</v>
      </c>
      <c r="V649" s="39">
        <v>2027</v>
      </c>
      <c r="W649" s="43">
        <v>2753628.3</v>
      </c>
      <c r="X649" s="43">
        <f t="shared" si="231"/>
        <v>411227.58600000001</v>
      </c>
      <c r="Y649" s="43">
        <f>+(J649*11.55+K649*23.1)*12*30</f>
        <v>14513914.800000001</v>
      </c>
      <c r="Z649" s="33"/>
      <c r="AA649" s="43">
        <f t="shared" si="239"/>
        <v>84159308.458589017</v>
      </c>
      <c r="AB649" s="43">
        <v>9911170.2599999998</v>
      </c>
      <c r="AC649" s="43">
        <v>4008045.23</v>
      </c>
      <c r="AD649" s="43">
        <v>4236786.28</v>
      </c>
      <c r="AE649" s="43">
        <v>3230561.19</v>
      </c>
      <c r="AF649" s="43">
        <v>0</v>
      </c>
      <c r="AG649" s="43">
        <v>0</v>
      </c>
      <c r="AH649" s="43">
        <v>0</v>
      </c>
      <c r="AI649" s="43">
        <v>0</v>
      </c>
      <c r="AJ649" s="43">
        <v>18119097.75</v>
      </c>
      <c r="AK649" s="43">
        <v>0</v>
      </c>
      <c r="AL649" s="43">
        <v>23952597.829999998</v>
      </c>
      <c r="AM649" s="43">
        <v>10147085.029999999</v>
      </c>
      <c r="AN649" s="43">
        <v>8102772.0160999997</v>
      </c>
      <c r="AO649" s="43">
        <v>841593.08459999994</v>
      </c>
      <c r="AP649" s="43">
        <v>1609599.7878890201</v>
      </c>
      <c r="AQ649" s="5">
        <f t="shared" si="240"/>
        <v>7</v>
      </c>
      <c r="AS649" s="36">
        <f t="shared" si="233"/>
        <v>223</v>
      </c>
      <c r="AT649" s="36">
        <f t="shared" si="234"/>
        <v>143</v>
      </c>
      <c r="AU649" s="37" t="s">
        <v>125</v>
      </c>
      <c r="AV649" s="36" t="s">
        <v>771</v>
      </c>
      <c r="AW649" s="36"/>
      <c r="AX649" s="45">
        <f t="shared" si="243"/>
        <v>0</v>
      </c>
      <c r="AY649" s="46">
        <v>84159308.459999993</v>
      </c>
      <c r="AZ649" s="46">
        <v>9911170.2599999998</v>
      </c>
      <c r="BA649" s="46">
        <v>4008045.23</v>
      </c>
      <c r="BB649" s="46">
        <v>4236786.28</v>
      </c>
      <c r="BC649" s="46">
        <v>3230561.19</v>
      </c>
      <c r="BD649" s="46"/>
      <c r="BE649" s="45"/>
      <c r="BF649" s="45">
        <v>0</v>
      </c>
      <c r="BG649" s="46"/>
      <c r="BH649" s="46">
        <v>18119097.75</v>
      </c>
      <c r="BI649" s="46"/>
      <c r="BJ649" s="46">
        <v>23952597.829999998</v>
      </c>
      <c r="BK649" s="46">
        <v>10147085.029999999</v>
      </c>
      <c r="BL649" s="46">
        <v>8102772.0199999996</v>
      </c>
      <c r="BM649" s="46">
        <v>841593.08</v>
      </c>
      <c r="BN649" s="46">
        <v>1609599.79</v>
      </c>
      <c r="BP649" s="48">
        <f>+AY649-'Приложение 2'!E651</f>
        <v>0</v>
      </c>
      <c r="BR649" s="74"/>
      <c r="BT649" s="75"/>
      <c r="BU649" s="75"/>
    </row>
    <row r="650" spans="1:73" ht="12.75" customHeight="1" x14ac:dyDescent="0.2">
      <c r="A650" s="36">
        <f t="shared" si="236"/>
        <v>636</v>
      </c>
      <c r="B650" s="36">
        <f t="shared" si="237"/>
        <v>146</v>
      </c>
      <c r="C650" s="37" t="s">
        <v>125</v>
      </c>
      <c r="D650" s="36" t="s">
        <v>772</v>
      </c>
      <c r="E650" s="38" t="s">
        <v>141</v>
      </c>
      <c r="F650" s="39" t="s">
        <v>61</v>
      </c>
      <c r="G650" s="39">
        <v>5</v>
      </c>
      <c r="H650" s="39">
        <v>4</v>
      </c>
      <c r="I650" s="38">
        <v>3187.3</v>
      </c>
      <c r="J650" s="38">
        <v>2508.4</v>
      </c>
      <c r="K650" s="38">
        <v>678.9</v>
      </c>
      <c r="L650" s="40">
        <v>119</v>
      </c>
      <c r="M650" s="41">
        <f t="shared" si="235"/>
        <v>76846663.589999989</v>
      </c>
      <c r="N650" s="41"/>
      <c r="O650" s="41">
        <v>2776255.05</v>
      </c>
      <c r="P650" s="41">
        <v>0</v>
      </c>
      <c r="Q650" s="41">
        <f t="shared" si="242"/>
        <v>2456371.6120000002</v>
      </c>
      <c r="R650" s="41">
        <v>1607565.96</v>
      </c>
      <c r="S650" s="41">
        <v>70006470.967999995</v>
      </c>
      <c r="T650" s="38">
        <v>21086.73</v>
      </c>
      <c r="U650" s="38">
        <v>24110.27</v>
      </c>
      <c r="V650" s="39">
        <v>2027</v>
      </c>
      <c r="W650" s="43">
        <v>2000894.59</v>
      </c>
      <c r="X650" s="43">
        <f t="shared" si="231"/>
        <v>455477.02200000006</v>
      </c>
      <c r="Y650" s="43">
        <f>+(J650*11.55+K650*23.1)*12*30</f>
        <v>16075659.600000001</v>
      </c>
      <c r="Z650" s="33"/>
      <c r="AA650" s="43">
        <f t="shared" si="239"/>
        <v>76846663.579989195</v>
      </c>
      <c r="AB650" s="43">
        <v>9049983.6600000001</v>
      </c>
      <c r="AC650" s="43">
        <v>3659784.16</v>
      </c>
      <c r="AD650" s="43">
        <v>3868649.77</v>
      </c>
      <c r="AE650" s="43">
        <v>2949856.1</v>
      </c>
      <c r="AF650" s="43">
        <v>0</v>
      </c>
      <c r="AG650" s="43">
        <v>0</v>
      </c>
      <c r="AH650" s="43">
        <v>0</v>
      </c>
      <c r="AI650" s="43">
        <v>0</v>
      </c>
      <c r="AJ650" s="43">
        <v>16544720.17</v>
      </c>
      <c r="AK650" s="43">
        <v>0</v>
      </c>
      <c r="AL650" s="43">
        <v>21871344.489999998</v>
      </c>
      <c r="AM650" s="43">
        <v>9265399.6899999995</v>
      </c>
      <c r="AN650" s="43">
        <v>7398718.0563000003</v>
      </c>
      <c r="AO650" s="43">
        <v>768466.63569999998</v>
      </c>
      <c r="AP650" s="43">
        <v>1469740.8479891999</v>
      </c>
      <c r="AQ650" s="5">
        <f t="shared" si="240"/>
        <v>7</v>
      </c>
      <c r="AS650" s="36">
        <f t="shared" si="233"/>
        <v>224</v>
      </c>
      <c r="AT650" s="36">
        <f t="shared" si="234"/>
        <v>144</v>
      </c>
      <c r="AU650" s="37" t="s">
        <v>125</v>
      </c>
      <c r="AV650" s="36" t="s">
        <v>772</v>
      </c>
      <c r="AW650" s="36"/>
      <c r="AX650" s="45">
        <f t="shared" si="243"/>
        <v>0</v>
      </c>
      <c r="AY650" s="46">
        <v>76846663.590000004</v>
      </c>
      <c r="AZ650" s="46">
        <v>9049983.6600000001</v>
      </c>
      <c r="BA650" s="46">
        <v>3659784.16</v>
      </c>
      <c r="BB650" s="46">
        <v>3868649.77</v>
      </c>
      <c r="BC650" s="46">
        <v>2949856.1</v>
      </c>
      <c r="BD650" s="46"/>
      <c r="BE650" s="45"/>
      <c r="BF650" s="45">
        <v>0</v>
      </c>
      <c r="BG650" s="46"/>
      <c r="BH650" s="46">
        <v>16544720.17</v>
      </c>
      <c r="BI650" s="46"/>
      <c r="BJ650" s="46">
        <v>21871344.489999998</v>
      </c>
      <c r="BK650" s="46">
        <v>9265399.6899999995</v>
      </c>
      <c r="BL650" s="46">
        <v>7398718.0599999996</v>
      </c>
      <c r="BM650" s="46">
        <v>768466.64</v>
      </c>
      <c r="BN650" s="46">
        <v>1469740.85</v>
      </c>
      <c r="BP650" s="48">
        <f>+AY650-'Приложение 2'!E652</f>
        <v>0</v>
      </c>
      <c r="BR650" s="74"/>
      <c r="BT650" s="75"/>
      <c r="BU650" s="75"/>
    </row>
    <row r="651" spans="1:73" ht="12.75" customHeight="1" x14ac:dyDescent="0.2">
      <c r="A651" s="36">
        <f t="shared" si="236"/>
        <v>637</v>
      </c>
      <c r="B651" s="36">
        <f t="shared" si="237"/>
        <v>147</v>
      </c>
      <c r="C651" s="37" t="s">
        <v>125</v>
      </c>
      <c r="D651" s="36" t="s">
        <v>773</v>
      </c>
      <c r="E651" s="38" t="s">
        <v>137</v>
      </c>
      <c r="F651" s="39" t="s">
        <v>61</v>
      </c>
      <c r="G651" s="39">
        <v>4</v>
      </c>
      <c r="H651" s="39">
        <v>4</v>
      </c>
      <c r="I651" s="38">
        <v>2693.7</v>
      </c>
      <c r="J651" s="38">
        <v>2693.7</v>
      </c>
      <c r="K651" s="38">
        <v>0</v>
      </c>
      <c r="L651" s="40">
        <v>120</v>
      </c>
      <c r="M651" s="41" t="e">
        <f t="shared" si="235"/>
        <v>#REF!</v>
      </c>
      <c r="N651" s="41"/>
      <c r="O651" s="41">
        <v>2280067.0099999998</v>
      </c>
      <c r="P651" s="41">
        <v>0</v>
      </c>
      <c r="Q651" s="41">
        <f t="shared" si="242"/>
        <v>317344.79700000002</v>
      </c>
      <c r="R651" s="41" t="e">
        <f>IF(Y651&gt;0, Y651, 0)</f>
        <v>#REF!</v>
      </c>
      <c r="S651" s="41" t="e">
        <f>IF(Y651&gt;0, AY651-O651-P651-Q651-R651, 0)</f>
        <v>#REF!</v>
      </c>
      <c r="T651" s="38">
        <v>15817.75</v>
      </c>
      <c r="U651" s="38">
        <v>18060.599999999999</v>
      </c>
      <c r="V651" s="39">
        <v>2027</v>
      </c>
      <c r="W651" s="50">
        <v>0</v>
      </c>
      <c r="X651" s="43">
        <f t="shared" si="231"/>
        <v>317344.79700000002</v>
      </c>
      <c r="Y651" s="50" t="e">
        <f>+(J651*11.55+K651*23.1)*12*30+[4]Лист1!$BC$251</f>
        <v>#REF!</v>
      </c>
      <c r="Z651" s="33"/>
      <c r="AA651" s="43">
        <f t="shared" si="239"/>
        <v>48649838.239589259</v>
      </c>
      <c r="AB651" s="43">
        <v>7648461.4000000004</v>
      </c>
      <c r="AC651" s="43">
        <v>0</v>
      </c>
      <c r="AD651" s="43">
        <v>0</v>
      </c>
      <c r="AE651" s="43">
        <v>2493027.7599999998</v>
      </c>
      <c r="AF651" s="43">
        <v>0</v>
      </c>
      <c r="AG651" s="43">
        <v>0</v>
      </c>
      <c r="AH651" s="43">
        <v>0</v>
      </c>
      <c r="AI651" s="43">
        <v>0</v>
      </c>
      <c r="AJ651" s="43">
        <v>13982528.390000001</v>
      </c>
      <c r="AK651" s="43">
        <v>0</v>
      </c>
      <c r="AL651" s="43">
        <v>18484247.059999999</v>
      </c>
      <c r="AM651" s="43">
        <v>0</v>
      </c>
      <c r="AN651" s="43">
        <v>4623318.7967999997</v>
      </c>
      <c r="AO651" s="43">
        <v>486498.3823</v>
      </c>
      <c r="AP651" s="43">
        <v>931756.45048926002</v>
      </c>
      <c r="AQ651" s="5">
        <f t="shared" si="240"/>
        <v>4</v>
      </c>
      <c r="AS651" s="36">
        <f t="shared" si="233"/>
        <v>225</v>
      </c>
      <c r="AT651" s="36">
        <f t="shared" si="234"/>
        <v>145</v>
      </c>
      <c r="AU651" s="37" t="s">
        <v>125</v>
      </c>
      <c r="AV651" s="36" t="s">
        <v>773</v>
      </c>
      <c r="AW651" s="36"/>
      <c r="AX651" s="45" t="e">
        <f t="shared" si="243"/>
        <v>#REF!</v>
      </c>
      <c r="AY651" s="46">
        <v>48649838.240000002</v>
      </c>
      <c r="AZ651" s="46">
        <v>7648461.4000000004</v>
      </c>
      <c r="BA651" s="46"/>
      <c r="BB651" s="46"/>
      <c r="BC651" s="46">
        <v>2493027.7599999998</v>
      </c>
      <c r="BD651" s="46"/>
      <c r="BE651" s="45"/>
      <c r="BF651" s="45">
        <v>0</v>
      </c>
      <c r="BG651" s="46"/>
      <c r="BH651" s="46">
        <v>13982528.390000001</v>
      </c>
      <c r="BI651" s="46"/>
      <c r="BJ651" s="46">
        <v>18484247.059999999</v>
      </c>
      <c r="BK651" s="46"/>
      <c r="BL651" s="46">
        <v>4623318.8</v>
      </c>
      <c r="BM651" s="46">
        <v>486498.38</v>
      </c>
      <c r="BN651" s="46">
        <v>931756.45</v>
      </c>
      <c r="BP651" s="48">
        <f>+AY651-'Приложение 2'!E653</f>
        <v>0</v>
      </c>
    </row>
    <row r="652" spans="1:73" ht="13.5" customHeight="1" x14ac:dyDescent="0.2">
      <c r="A652" s="36">
        <f t="shared" si="236"/>
        <v>638</v>
      </c>
      <c r="B652" s="36">
        <f t="shared" si="237"/>
        <v>148</v>
      </c>
      <c r="C652" s="37" t="s">
        <v>125</v>
      </c>
      <c r="D652" s="36" t="s">
        <v>774</v>
      </c>
      <c r="E652" s="38" t="s">
        <v>206</v>
      </c>
      <c r="F652" s="39" t="s">
        <v>61</v>
      </c>
      <c r="G652" s="39">
        <v>4</v>
      </c>
      <c r="H652" s="39">
        <v>4</v>
      </c>
      <c r="I652" s="38">
        <v>2398.6</v>
      </c>
      <c r="J652" s="38">
        <v>2361.1</v>
      </c>
      <c r="K652" s="38">
        <v>37.5</v>
      </c>
      <c r="L652" s="40">
        <v>122</v>
      </c>
      <c r="M652" s="41">
        <f t="shared" si="235"/>
        <v>1438368.46</v>
      </c>
      <c r="N652" s="41"/>
      <c r="O652" s="41">
        <v>0</v>
      </c>
      <c r="P652" s="41">
        <v>0</v>
      </c>
      <c r="Q652" s="41">
        <f t="shared" si="242"/>
        <v>286996.94099999999</v>
      </c>
      <c r="R652" s="41">
        <f>+AY652-O652-P652-Q652</f>
        <v>1151371.5189999999</v>
      </c>
      <c r="S652" s="41">
        <v>0</v>
      </c>
      <c r="T652" s="38">
        <v>404.92</v>
      </c>
      <c r="U652" s="38">
        <v>599.66999999999996</v>
      </c>
      <c r="V652" s="39">
        <v>2027</v>
      </c>
      <c r="W652" s="50">
        <v>0</v>
      </c>
      <c r="X652" s="43">
        <f t="shared" si="231"/>
        <v>286996.94099999999</v>
      </c>
      <c r="Y652" s="50" t="e">
        <f>+(J652*11.55+K652*23.1)*12*30+[4]Лист1!$BC$253</f>
        <v>#REF!</v>
      </c>
      <c r="Z652" s="33"/>
      <c r="AA652" s="53">
        <f t="shared" si="239"/>
        <v>1438368.4612803601</v>
      </c>
      <c r="AB652" s="43">
        <v>0</v>
      </c>
      <c r="AC652" s="43">
        <v>0</v>
      </c>
      <c r="AD652" s="43">
        <v>0</v>
      </c>
      <c r="AE652" s="43">
        <v>0</v>
      </c>
      <c r="AF652" s="43">
        <v>971235.29</v>
      </c>
      <c r="AG652" s="43">
        <v>0</v>
      </c>
      <c r="AH652" s="43">
        <v>0</v>
      </c>
      <c r="AI652" s="43">
        <v>0</v>
      </c>
      <c r="AJ652" s="43">
        <v>0</v>
      </c>
      <c r="AK652" s="43">
        <v>0</v>
      </c>
      <c r="AL652" s="43">
        <v>0</v>
      </c>
      <c r="AM652" s="43">
        <v>0</v>
      </c>
      <c r="AN652" s="43">
        <v>431510.538</v>
      </c>
      <c r="AO652" s="43">
        <v>14383.684600000001</v>
      </c>
      <c r="AP652" s="43">
        <v>21238.948680360001</v>
      </c>
      <c r="AQ652" s="5">
        <f t="shared" si="240"/>
        <v>1</v>
      </c>
      <c r="AS652" s="36">
        <f t="shared" si="233"/>
        <v>226</v>
      </c>
      <c r="AT652" s="36">
        <f t="shared" si="234"/>
        <v>146</v>
      </c>
      <c r="AU652" s="37" t="s">
        <v>125</v>
      </c>
      <c r="AV652" s="36" t="s">
        <v>774</v>
      </c>
      <c r="AW652" s="36"/>
      <c r="AX652" s="45">
        <f t="shared" si="243"/>
        <v>0</v>
      </c>
      <c r="AY652" s="46">
        <v>1438368.46</v>
      </c>
      <c r="AZ652" s="46"/>
      <c r="BA652" s="46"/>
      <c r="BB652" s="46"/>
      <c r="BC652" s="46"/>
      <c r="BD652" s="46">
        <v>971235.29</v>
      </c>
      <c r="BE652" s="45"/>
      <c r="BF652" s="45">
        <v>0</v>
      </c>
      <c r="BG652" s="46"/>
      <c r="BH652" s="46"/>
      <c r="BI652" s="46"/>
      <c r="BJ652" s="46"/>
      <c r="BK652" s="46"/>
      <c r="BL652" s="46">
        <v>431510.54</v>
      </c>
      <c r="BM652" s="46">
        <v>14383.68</v>
      </c>
      <c r="BN652" s="46">
        <v>21238.95</v>
      </c>
      <c r="BP652" s="48">
        <f>+AY652-'Приложение 2'!E654</f>
        <v>0</v>
      </c>
    </row>
    <row r="653" spans="1:73" ht="12.75" customHeight="1" x14ac:dyDescent="0.2">
      <c r="A653" s="36">
        <f t="shared" si="236"/>
        <v>639</v>
      </c>
      <c r="B653" s="36">
        <f t="shared" si="237"/>
        <v>149</v>
      </c>
      <c r="C653" s="37" t="s">
        <v>125</v>
      </c>
      <c r="D653" s="36" t="s">
        <v>775</v>
      </c>
      <c r="E653" s="38" t="s">
        <v>416</v>
      </c>
      <c r="F653" s="39" t="s">
        <v>61</v>
      </c>
      <c r="G653" s="39">
        <v>9</v>
      </c>
      <c r="H653" s="39">
        <v>3</v>
      </c>
      <c r="I653" s="38">
        <v>7041.24</v>
      </c>
      <c r="J653" s="38">
        <v>6935.54</v>
      </c>
      <c r="K653" s="38">
        <v>105.7</v>
      </c>
      <c r="L653" s="40">
        <v>299</v>
      </c>
      <c r="M653" s="41">
        <f t="shared" si="235"/>
        <v>10774080</v>
      </c>
      <c r="N653" s="41"/>
      <c r="O653" s="41">
        <v>0</v>
      </c>
      <c r="P653" s="41">
        <v>0</v>
      </c>
      <c r="Q653" s="41">
        <f t="shared" si="242"/>
        <v>8155656.8306</v>
      </c>
      <c r="R653" s="41">
        <f>+AY653-O653-P653-Q653</f>
        <v>2618423.1694</v>
      </c>
      <c r="S653" s="41">
        <v>0</v>
      </c>
      <c r="T653" s="38">
        <v>1709.56</v>
      </c>
      <c r="U653" s="38">
        <v>1819.73</v>
      </c>
      <c r="V653" s="39">
        <v>2027</v>
      </c>
      <c r="W653" s="43">
        <v>7041706.1299999999</v>
      </c>
      <c r="X653" s="43">
        <f>+(J653*15.35+K653*26.02)*12*0.85</f>
        <v>1113950.7005999999</v>
      </c>
      <c r="Y653" s="43">
        <f>+(J653*15.35+K653*26.02)*12*30</f>
        <v>39315907.079999991</v>
      </c>
      <c r="Z653" s="33"/>
      <c r="AA653" s="43">
        <f t="shared" si="239"/>
        <v>12813150.003599999</v>
      </c>
      <c r="AB653" s="43">
        <v>0</v>
      </c>
      <c r="AC653" s="43">
        <v>0</v>
      </c>
      <c r="AD653" s="43">
        <v>0</v>
      </c>
      <c r="AE653" s="43">
        <v>0</v>
      </c>
      <c r="AF653" s="43">
        <v>0</v>
      </c>
      <c r="AG653" s="43">
        <v>0</v>
      </c>
      <c r="AH653" s="43">
        <v>0</v>
      </c>
      <c r="AI653" s="43">
        <v>12037390.65</v>
      </c>
      <c r="AJ653" s="43">
        <v>0</v>
      </c>
      <c r="AK653" s="43">
        <v>0</v>
      </c>
      <c r="AL653" s="43">
        <v>0</v>
      </c>
      <c r="AM653" s="43">
        <v>0</v>
      </c>
      <c r="AN653" s="43">
        <v>384394.5</v>
      </c>
      <c r="AO653" s="43">
        <v>128131.5</v>
      </c>
      <c r="AP653" s="43">
        <v>263233.35359999997</v>
      </c>
      <c r="AQ653" s="5">
        <f t="shared" si="240"/>
        <v>1</v>
      </c>
      <c r="AS653" s="36">
        <f t="shared" si="233"/>
        <v>227</v>
      </c>
      <c r="AT653" s="36">
        <f t="shared" si="234"/>
        <v>147</v>
      </c>
      <c r="AU653" s="37" t="s">
        <v>125</v>
      </c>
      <c r="AV653" s="36" t="s">
        <v>775</v>
      </c>
      <c r="AW653" s="36"/>
      <c r="AX653" s="45">
        <f t="shared" si="243"/>
        <v>0</v>
      </c>
      <c r="AY653" s="46">
        <v>10774080</v>
      </c>
      <c r="AZ653" s="46"/>
      <c r="BA653" s="46"/>
      <c r="BB653" s="46"/>
      <c r="BC653" s="46"/>
      <c r="BD653" s="46"/>
      <c r="BE653" s="45"/>
      <c r="BF653" s="45">
        <v>0</v>
      </c>
      <c r="BG653" s="46">
        <v>10121774.10048</v>
      </c>
      <c r="BH653" s="46"/>
      <c r="BI653" s="46"/>
      <c r="BJ653" s="46"/>
      <c r="BK653" s="46"/>
      <c r="BL653" s="46">
        <v>323222.40000000002</v>
      </c>
      <c r="BM653" s="46">
        <v>107740.8</v>
      </c>
      <c r="BN653" s="46">
        <v>221342.69951999999</v>
      </c>
      <c r="BP653" s="48">
        <f>+AY653-'Приложение 2'!E655</f>
        <v>0</v>
      </c>
    </row>
    <row r="654" spans="1:73" ht="12.75" customHeight="1" x14ac:dyDescent="0.2">
      <c r="A654" s="36">
        <f t="shared" si="236"/>
        <v>640</v>
      </c>
      <c r="B654" s="36">
        <f t="shared" si="237"/>
        <v>150</v>
      </c>
      <c r="C654" s="37" t="s">
        <v>125</v>
      </c>
      <c r="D654" s="36" t="s">
        <v>776</v>
      </c>
      <c r="E654" s="38" t="s">
        <v>206</v>
      </c>
      <c r="F654" s="39" t="s">
        <v>61</v>
      </c>
      <c r="G654" s="39">
        <v>5</v>
      </c>
      <c r="H654" s="39">
        <v>4</v>
      </c>
      <c r="I654" s="38">
        <v>3155.6</v>
      </c>
      <c r="J654" s="38">
        <v>2498.1999999999998</v>
      </c>
      <c r="K654" s="38">
        <v>657.4</v>
      </c>
      <c r="L654" s="40">
        <v>138</v>
      </c>
      <c r="M654" s="41">
        <f t="shared" si="235"/>
        <v>31044098.559999999</v>
      </c>
      <c r="N654" s="41"/>
      <c r="O654" s="41">
        <v>1292885.33</v>
      </c>
      <c r="P654" s="41">
        <v>0</v>
      </c>
      <c r="Q654" s="41">
        <f t="shared" si="242"/>
        <v>2567444.7700000005</v>
      </c>
      <c r="R654" s="41">
        <v>1585445.4</v>
      </c>
      <c r="S654" s="41">
        <v>25598323.059999999</v>
      </c>
      <c r="T654" s="38">
        <v>8513.2900000000009</v>
      </c>
      <c r="U654" s="38">
        <v>9837.7800000000007</v>
      </c>
      <c r="V654" s="39">
        <v>2027</v>
      </c>
      <c r="W654" s="43">
        <v>2118235.2400000002</v>
      </c>
      <c r="X654" s="43">
        <f>+(J654*11.55+K654*23.1)*12*0.85</f>
        <v>449209.53</v>
      </c>
      <c r="Y654" s="43">
        <f>+(J654*11.55+K654*23.1)*12*30</f>
        <v>15854454.000000002</v>
      </c>
      <c r="Z654" s="33"/>
      <c r="AA654" s="43">
        <f t="shared" si="239"/>
        <v>31044098.560611036</v>
      </c>
      <c r="AB654" s="43">
        <v>8959975.0399999991</v>
      </c>
      <c r="AC654" s="43">
        <v>3623384.96</v>
      </c>
      <c r="AD654" s="43">
        <v>3830173.26</v>
      </c>
      <c r="AE654" s="43">
        <v>0</v>
      </c>
      <c r="AF654" s="43">
        <v>1277757.8899999999</v>
      </c>
      <c r="AG654" s="43">
        <v>0</v>
      </c>
      <c r="AH654" s="43">
        <v>0</v>
      </c>
      <c r="AI654" s="43">
        <v>0</v>
      </c>
      <c r="AJ654" s="43">
        <v>0</v>
      </c>
      <c r="AK654" s="43">
        <v>0</v>
      </c>
      <c r="AL654" s="43">
        <v>0</v>
      </c>
      <c r="AM654" s="43">
        <v>9173248.5899999999</v>
      </c>
      <c r="AN654" s="43">
        <v>3281644.7607999998</v>
      </c>
      <c r="AO654" s="43">
        <v>310440.98560000001</v>
      </c>
      <c r="AP654" s="43">
        <v>587473.07421104005</v>
      </c>
      <c r="AQ654" s="5">
        <f t="shared" si="240"/>
        <v>5</v>
      </c>
      <c r="AS654" s="36">
        <f t="shared" si="233"/>
        <v>228</v>
      </c>
      <c r="AT654" s="36">
        <f t="shared" si="234"/>
        <v>148</v>
      </c>
      <c r="AU654" s="37" t="s">
        <v>125</v>
      </c>
      <c r="AV654" s="36" t="s">
        <v>776</v>
      </c>
      <c r="AW654" s="36"/>
      <c r="AX654" s="45">
        <f t="shared" si="243"/>
        <v>0</v>
      </c>
      <c r="AY654" s="46">
        <v>31044098.559999999</v>
      </c>
      <c r="AZ654" s="46">
        <v>8959975.0399999991</v>
      </c>
      <c r="BA654" s="46">
        <v>3623384.96</v>
      </c>
      <c r="BB654" s="46">
        <v>3830173.26</v>
      </c>
      <c r="BC654" s="46"/>
      <c r="BD654" s="46">
        <v>1277757.8899999999</v>
      </c>
      <c r="BE654" s="45"/>
      <c r="BF654" s="45">
        <v>0</v>
      </c>
      <c r="BG654" s="46"/>
      <c r="BH654" s="46"/>
      <c r="BI654" s="46"/>
      <c r="BJ654" s="46"/>
      <c r="BK654" s="46">
        <v>9173248.5899999999</v>
      </c>
      <c r="BL654" s="46">
        <v>3281644.76</v>
      </c>
      <c r="BM654" s="46">
        <v>310440.99</v>
      </c>
      <c r="BN654" s="46">
        <v>587473.06999999995</v>
      </c>
      <c r="BP654" s="48">
        <f>+AY654-'Приложение 2'!E656</f>
        <v>0</v>
      </c>
      <c r="BR654" s="74"/>
      <c r="BT654" s="75"/>
      <c r="BU654" s="75"/>
    </row>
    <row r="655" spans="1:73" ht="12.75" customHeight="1" x14ac:dyDescent="0.2">
      <c r="A655" s="36">
        <f t="shared" si="236"/>
        <v>641</v>
      </c>
      <c r="B655" s="36">
        <f t="shared" si="237"/>
        <v>151</v>
      </c>
      <c r="C655" s="37" t="s">
        <v>125</v>
      </c>
      <c r="D655" s="36" t="s">
        <v>777</v>
      </c>
      <c r="E655" s="38" t="s">
        <v>149</v>
      </c>
      <c r="F655" s="39" t="s">
        <v>61</v>
      </c>
      <c r="G655" s="39">
        <v>4</v>
      </c>
      <c r="H655" s="39">
        <v>4</v>
      </c>
      <c r="I655" s="38">
        <v>3421.4</v>
      </c>
      <c r="J655" s="38">
        <v>3421.4</v>
      </c>
      <c r="K655" s="38">
        <v>0</v>
      </c>
      <c r="L655" s="40">
        <v>129</v>
      </c>
      <c r="M655" s="41">
        <f t="shared" si="235"/>
        <v>73123016.129999995</v>
      </c>
      <c r="N655" s="41"/>
      <c r="O655" s="41">
        <v>2713072.73</v>
      </c>
      <c r="P655" s="41">
        <v>0</v>
      </c>
      <c r="Q655" s="41">
        <f t="shared" si="242"/>
        <v>2422223.9240000001</v>
      </c>
      <c r="R655" s="41">
        <v>1422618.12</v>
      </c>
      <c r="S655" s="41">
        <v>66565101.355999999</v>
      </c>
      <c r="T655" s="38">
        <v>18584.669999999998</v>
      </c>
      <c r="U655" s="38">
        <v>21372.25</v>
      </c>
      <c r="V655" s="39">
        <v>2027</v>
      </c>
      <c r="W655" s="43">
        <v>2019148.79</v>
      </c>
      <c r="X655" s="43">
        <f>+(J655*11.55+K655*23.1)*12*0.85</f>
        <v>403075.13400000002</v>
      </c>
      <c r="Y655" s="43">
        <f>+(J655*11.55+K655*23.1)*12*30</f>
        <v>14226181.200000001</v>
      </c>
      <c r="Z655" s="33"/>
      <c r="AA655" s="43">
        <f t="shared" si="239"/>
        <v>73123016.140330166</v>
      </c>
      <c r="AB655" s="43">
        <v>9714684.5700000003</v>
      </c>
      <c r="AC655" s="43">
        <v>3928587.05</v>
      </c>
      <c r="AD655" s="43">
        <v>4152793.37</v>
      </c>
      <c r="AE655" s="43">
        <v>3166516.38</v>
      </c>
      <c r="AF655" s="43">
        <v>1385384.98</v>
      </c>
      <c r="AG655" s="43">
        <v>0</v>
      </c>
      <c r="AH655" s="43">
        <v>0</v>
      </c>
      <c r="AI655" s="43">
        <v>0</v>
      </c>
      <c r="AJ655" s="43">
        <v>17759892.57</v>
      </c>
      <c r="AK655" s="43">
        <v>0</v>
      </c>
      <c r="AL655" s="43">
        <v>23477745.43</v>
      </c>
      <c r="AM655" s="43">
        <v>0</v>
      </c>
      <c r="AN655" s="43">
        <v>7415693.2440999998</v>
      </c>
      <c r="AO655" s="43">
        <v>731230.16150000005</v>
      </c>
      <c r="AP655" s="43">
        <v>1390488.38473016</v>
      </c>
      <c r="AQ655" s="5">
        <f t="shared" si="240"/>
        <v>7</v>
      </c>
      <c r="AS655" s="36">
        <f t="shared" si="233"/>
        <v>229</v>
      </c>
      <c r="AT655" s="36">
        <f t="shared" si="234"/>
        <v>149</v>
      </c>
      <c r="AU655" s="37" t="s">
        <v>125</v>
      </c>
      <c r="AV655" s="36" t="s">
        <v>777</v>
      </c>
      <c r="AW655" s="36"/>
      <c r="AX655" s="45">
        <f t="shared" si="243"/>
        <v>0</v>
      </c>
      <c r="AY655" s="46">
        <v>73123016.129999995</v>
      </c>
      <c r="AZ655" s="46">
        <v>9714684.5700000003</v>
      </c>
      <c r="BA655" s="46">
        <v>3928587.05</v>
      </c>
      <c r="BB655" s="46">
        <v>4152793.37</v>
      </c>
      <c r="BC655" s="46">
        <v>3166516.38</v>
      </c>
      <c r="BD655" s="46">
        <v>1385384.98</v>
      </c>
      <c r="BE655" s="45"/>
      <c r="BF655" s="45">
        <v>0</v>
      </c>
      <c r="BG655" s="46"/>
      <c r="BH655" s="46">
        <v>17759892.57</v>
      </c>
      <c r="BI655" s="46"/>
      <c r="BJ655" s="46">
        <v>23477745.43</v>
      </c>
      <c r="BK655" s="46"/>
      <c r="BL655" s="46">
        <v>7415693.2400000002</v>
      </c>
      <c r="BM655" s="46">
        <v>731230.16</v>
      </c>
      <c r="BN655" s="46">
        <v>1390488.38</v>
      </c>
      <c r="BP655" s="48">
        <f>+AY655-'Приложение 2'!E657</f>
        <v>0</v>
      </c>
      <c r="BR655" s="74"/>
      <c r="BT655" s="75"/>
      <c r="BU655" s="75"/>
    </row>
    <row r="656" spans="1:73" ht="12.75" customHeight="1" x14ac:dyDescent="0.2">
      <c r="A656" s="36">
        <f t="shared" si="236"/>
        <v>642</v>
      </c>
      <c r="B656" s="36">
        <f t="shared" si="237"/>
        <v>152</v>
      </c>
      <c r="C656" s="37" t="s">
        <v>125</v>
      </c>
      <c r="D656" s="36" t="s">
        <v>778</v>
      </c>
      <c r="E656" s="38" t="s">
        <v>144</v>
      </c>
      <c r="F656" s="39" t="s">
        <v>61</v>
      </c>
      <c r="G656" s="39">
        <v>4</v>
      </c>
      <c r="H656" s="39">
        <v>4</v>
      </c>
      <c r="I656" s="38">
        <v>2612.3000000000002</v>
      </c>
      <c r="J656" s="38">
        <v>2612.3000000000002</v>
      </c>
      <c r="K656" s="38">
        <v>0</v>
      </c>
      <c r="L656" s="40">
        <v>135</v>
      </c>
      <c r="M656" s="41" t="e">
        <f t="shared" si="235"/>
        <v>#REF!</v>
      </c>
      <c r="N656" s="41"/>
      <c r="O656" s="41">
        <v>956413.7</v>
      </c>
      <c r="P656" s="41">
        <v>0</v>
      </c>
      <c r="Q656" s="41">
        <f t="shared" si="242"/>
        <v>307755.06300000002</v>
      </c>
      <c r="R656" s="41" t="e">
        <f>IF(Y656&gt;0, Y656, 0)</f>
        <v>#REF!</v>
      </c>
      <c r="S656" s="41" t="e">
        <f>IF(Y656&gt;0, AY656-O656-P656-Q656-R656, 0)</f>
        <v>#REF!</v>
      </c>
      <c r="T656" s="38">
        <v>6862.03</v>
      </c>
      <c r="U656" s="38">
        <v>7878.75</v>
      </c>
      <c r="V656" s="39">
        <v>2027</v>
      </c>
      <c r="W656" s="50">
        <v>0</v>
      </c>
      <c r="X656" s="43">
        <f>+(J656*11.55+K656*23.1)*12*0.85</f>
        <v>307755.06300000002</v>
      </c>
      <c r="Y656" s="50" t="e">
        <f>+(J656*11.55+K656*23.1)*12*30+[4]Лист1!$BC$257</f>
        <v>#REF!</v>
      </c>
      <c r="Z656" s="33"/>
      <c r="AA656" s="43">
        <f t="shared" si="239"/>
        <v>20581658.629566982</v>
      </c>
      <c r="AB656" s="43">
        <v>0</v>
      </c>
      <c r="AC656" s="43">
        <v>0</v>
      </c>
      <c r="AD656" s="43">
        <v>0</v>
      </c>
      <c r="AE656" s="43">
        <v>0</v>
      </c>
      <c r="AF656" s="43">
        <v>0</v>
      </c>
      <c r="AG656" s="43">
        <v>0</v>
      </c>
      <c r="AH656" s="43">
        <v>0</v>
      </c>
      <c r="AI656" s="43">
        <v>0</v>
      </c>
      <c r="AJ656" s="43">
        <v>0</v>
      </c>
      <c r="AK656" s="43">
        <v>0</v>
      </c>
      <c r="AL656" s="43">
        <v>17925677.91</v>
      </c>
      <c r="AM656" s="43">
        <v>0</v>
      </c>
      <c r="AN656" s="43">
        <v>2058165.8629999999</v>
      </c>
      <c r="AO656" s="43">
        <v>205816.5863</v>
      </c>
      <c r="AP656" s="43">
        <v>391998.27026697999</v>
      </c>
      <c r="AQ656" s="5">
        <f t="shared" si="240"/>
        <v>1</v>
      </c>
      <c r="AS656" s="36">
        <f t="shared" si="233"/>
        <v>230</v>
      </c>
      <c r="AT656" s="36">
        <f t="shared" si="234"/>
        <v>150</v>
      </c>
      <c r="AU656" s="37" t="s">
        <v>125</v>
      </c>
      <c r="AV656" s="36" t="s">
        <v>778</v>
      </c>
      <c r="AW656" s="36"/>
      <c r="AX656" s="45" t="e">
        <f t="shared" si="243"/>
        <v>#REF!</v>
      </c>
      <c r="AY656" s="46">
        <v>20581658.629999999</v>
      </c>
      <c r="AZ656" s="46"/>
      <c r="BA656" s="46"/>
      <c r="BB656" s="46"/>
      <c r="BC656" s="46"/>
      <c r="BD656" s="46"/>
      <c r="BE656" s="45"/>
      <c r="BF656" s="45">
        <v>0</v>
      </c>
      <c r="BG656" s="46"/>
      <c r="BH656" s="46"/>
      <c r="BI656" s="46"/>
      <c r="BJ656" s="46">
        <v>17925677.91</v>
      </c>
      <c r="BK656" s="46"/>
      <c r="BL656" s="46">
        <v>2058165.86</v>
      </c>
      <c r="BM656" s="46">
        <v>205816.59</v>
      </c>
      <c r="BN656" s="46">
        <v>391998.27</v>
      </c>
      <c r="BP656" s="48">
        <f>+AY656-'Приложение 2'!E658</f>
        <v>0</v>
      </c>
    </row>
    <row r="657" spans="1:73" ht="12.75" customHeight="1" x14ac:dyDescent="0.2">
      <c r="A657" s="36">
        <f t="shared" si="236"/>
        <v>643</v>
      </c>
      <c r="B657" s="36">
        <f t="shared" si="237"/>
        <v>153</v>
      </c>
      <c r="C657" s="37" t="s">
        <v>125</v>
      </c>
      <c r="D657" s="36" t="s">
        <v>779</v>
      </c>
      <c r="E657" s="38" t="s">
        <v>75</v>
      </c>
      <c r="F657" s="39" t="s">
        <v>61</v>
      </c>
      <c r="G657" s="39">
        <v>4</v>
      </c>
      <c r="H657" s="39">
        <v>2</v>
      </c>
      <c r="I657" s="38">
        <v>2372.8000000000002</v>
      </c>
      <c r="J657" s="38">
        <v>2234.5</v>
      </c>
      <c r="K657" s="38">
        <v>138.30000000000001</v>
      </c>
      <c r="L657" s="40">
        <v>89</v>
      </c>
      <c r="M657" s="41">
        <f t="shared" si="235"/>
        <v>58631745.650000006</v>
      </c>
      <c r="N657" s="41"/>
      <c r="O657" s="41">
        <v>2180153.6</v>
      </c>
      <c r="P657" s="41">
        <v>0</v>
      </c>
      <c r="Q657" s="41">
        <f t="shared" si="242"/>
        <v>2213668.0809999998</v>
      </c>
      <c r="R657" s="41">
        <v>3132346.14</v>
      </c>
      <c r="S657" s="41">
        <v>51105577.829000004</v>
      </c>
      <c r="T657" s="38">
        <v>21491.65</v>
      </c>
      <c r="U657" s="38">
        <v>24709.94</v>
      </c>
      <c r="V657" s="39">
        <v>2027</v>
      </c>
      <c r="W657" s="43">
        <v>1917835.39</v>
      </c>
      <c r="X657" s="43">
        <f>+(J657*11.55+K657*23.1)*12*0.85</f>
        <v>295832.69099999999</v>
      </c>
      <c r="Y657" s="43">
        <f>+(J657*11.55+K657*23.1)*12*30</f>
        <v>10441153.800000001</v>
      </c>
      <c r="Z657" s="33"/>
      <c r="AA657" s="43">
        <f t="shared" si="239"/>
        <v>58631745.646099612</v>
      </c>
      <c r="AB657" s="43">
        <v>6737301.5499999998</v>
      </c>
      <c r="AC657" s="43">
        <v>2724542.99</v>
      </c>
      <c r="AD657" s="43">
        <v>2880033.94</v>
      </c>
      <c r="AE657" s="43">
        <v>2196033.81</v>
      </c>
      <c r="AF657" s="43">
        <v>960788.42</v>
      </c>
      <c r="AG657" s="43">
        <v>0</v>
      </c>
      <c r="AH657" s="43">
        <v>0</v>
      </c>
      <c r="AI657" s="43">
        <v>0</v>
      </c>
      <c r="AJ657" s="43">
        <v>12316792.279999999</v>
      </c>
      <c r="AK657" s="43">
        <v>0</v>
      </c>
      <c r="AL657" s="43">
        <v>16282222</v>
      </c>
      <c r="AM657" s="43">
        <v>6897668.9900000002</v>
      </c>
      <c r="AN657" s="43">
        <v>5934878.4452999998</v>
      </c>
      <c r="AO657" s="43">
        <v>586317.45640000002</v>
      </c>
      <c r="AP657" s="43">
        <v>1115165.76439962</v>
      </c>
      <c r="AQ657" s="5">
        <f t="shared" si="240"/>
        <v>8</v>
      </c>
      <c r="AS657" s="36">
        <f t="shared" si="233"/>
        <v>231</v>
      </c>
      <c r="AT657" s="36">
        <f t="shared" si="234"/>
        <v>151</v>
      </c>
      <c r="AU657" s="37" t="s">
        <v>125</v>
      </c>
      <c r="AV657" s="36" t="s">
        <v>779</v>
      </c>
      <c r="AW657" s="36"/>
      <c r="AX657" s="45">
        <f t="shared" si="243"/>
        <v>0</v>
      </c>
      <c r="AY657" s="46">
        <v>58631745.649999999</v>
      </c>
      <c r="AZ657" s="46">
        <v>6737301.5499999998</v>
      </c>
      <c r="BA657" s="46">
        <v>2724542.99</v>
      </c>
      <c r="BB657" s="46">
        <v>2880033.94</v>
      </c>
      <c r="BC657" s="46">
        <v>2196033.81</v>
      </c>
      <c r="BD657" s="46">
        <v>960788.42</v>
      </c>
      <c r="BE657" s="45"/>
      <c r="BF657" s="45">
        <v>0</v>
      </c>
      <c r="BG657" s="46"/>
      <c r="BH657" s="46">
        <v>12316792.279999999</v>
      </c>
      <c r="BI657" s="46"/>
      <c r="BJ657" s="46">
        <v>16282222</v>
      </c>
      <c r="BK657" s="46">
        <v>6897668.9900000002</v>
      </c>
      <c r="BL657" s="46">
        <v>5934878.4500000002</v>
      </c>
      <c r="BM657" s="46">
        <v>586317.46</v>
      </c>
      <c r="BN657" s="46">
        <v>1115165.76</v>
      </c>
      <c r="BP657" s="48">
        <f>+AY657-'Приложение 2'!E659</f>
        <v>0</v>
      </c>
      <c r="BR657" s="74"/>
      <c r="BT657" s="75"/>
      <c r="BU657" s="75"/>
    </row>
    <row r="658" spans="1:73" ht="12.75" customHeight="1" x14ac:dyDescent="0.2">
      <c r="A658" s="36">
        <f t="shared" si="236"/>
        <v>644</v>
      </c>
      <c r="B658" s="36">
        <f t="shared" si="237"/>
        <v>154</v>
      </c>
      <c r="C658" s="37" t="s">
        <v>125</v>
      </c>
      <c r="D658" s="36" t="s">
        <v>780</v>
      </c>
      <c r="E658" s="38" t="s">
        <v>83</v>
      </c>
      <c r="F658" s="39" t="s">
        <v>381</v>
      </c>
      <c r="G658" s="39">
        <v>2</v>
      </c>
      <c r="H658" s="39">
        <v>1</v>
      </c>
      <c r="I658" s="38">
        <v>653.9</v>
      </c>
      <c r="J658" s="38">
        <v>653.9</v>
      </c>
      <c r="K658" s="38">
        <v>0</v>
      </c>
      <c r="L658" s="40">
        <v>46</v>
      </c>
      <c r="M658" s="41" t="e">
        <f t="shared" si="235"/>
        <v>#REF!</v>
      </c>
      <c r="N658" s="41"/>
      <c r="O658" s="41">
        <v>1384847.08</v>
      </c>
      <c r="P658" s="41">
        <v>0</v>
      </c>
      <c r="Q658" s="41">
        <f t="shared" si="242"/>
        <v>54758.893799999998</v>
      </c>
      <c r="R658" s="41" t="e">
        <f>IF(Y658&gt;0, Y658, 0)</f>
        <v>#REF!</v>
      </c>
      <c r="S658" s="41">
        <f>+AY658-O658-P658-Q658</f>
        <v>12561419.666200001</v>
      </c>
      <c r="T658" s="38">
        <v>18692.03</v>
      </c>
      <c r="U658" s="38">
        <v>21411.57</v>
      </c>
      <c r="V658" s="39">
        <v>2027</v>
      </c>
      <c r="W658" s="50">
        <v>0</v>
      </c>
      <c r="X658" s="43">
        <f>+(J658*8.21+K658*22.53)*12*0.85</f>
        <v>54758.893799999998</v>
      </c>
      <c r="Y658" s="50" t="e">
        <f>+(J658*8.21+K658*22.53)*12*10+[4]Лист1!$BC$259</f>
        <v>#REF!</v>
      </c>
      <c r="Z658" s="33"/>
      <c r="AA658" s="43">
        <f t="shared" si="239"/>
        <v>14001025.636820922</v>
      </c>
      <c r="AB658" s="43">
        <v>1684375.12</v>
      </c>
      <c r="AC658" s="43">
        <v>602224.17000000004</v>
      </c>
      <c r="AD658" s="43">
        <v>232248.95999999999</v>
      </c>
      <c r="AE658" s="43">
        <v>899200.25</v>
      </c>
      <c r="AF658" s="43">
        <v>0</v>
      </c>
      <c r="AG658" s="43">
        <v>0</v>
      </c>
      <c r="AH658" s="43">
        <v>0</v>
      </c>
      <c r="AI658" s="43">
        <v>0</v>
      </c>
      <c r="AJ658" s="43">
        <v>2053307.15</v>
      </c>
      <c r="AK658" s="43">
        <v>0</v>
      </c>
      <c r="AL658" s="43">
        <v>3504060.45</v>
      </c>
      <c r="AM658" s="43">
        <v>3247299.49</v>
      </c>
      <c r="AN658" s="43">
        <v>1371013.7559</v>
      </c>
      <c r="AO658" s="43">
        <v>140010.25630000001</v>
      </c>
      <c r="AP658" s="43">
        <v>267286.03462092002</v>
      </c>
      <c r="AQ658" s="5">
        <f t="shared" si="240"/>
        <v>7</v>
      </c>
      <c r="AS658" s="36">
        <f t="shared" si="233"/>
        <v>232</v>
      </c>
      <c r="AT658" s="36">
        <f t="shared" si="234"/>
        <v>152</v>
      </c>
      <c r="AU658" s="37" t="s">
        <v>125</v>
      </c>
      <c r="AV658" s="36" t="s">
        <v>780</v>
      </c>
      <c r="AW658" s="36"/>
      <c r="AX658" s="45" t="e">
        <f t="shared" si="243"/>
        <v>#REF!</v>
      </c>
      <c r="AY658" s="46">
        <v>14001025.640000001</v>
      </c>
      <c r="AZ658" s="46">
        <v>1684375.12</v>
      </c>
      <c r="BA658" s="46">
        <v>602224.17000000004</v>
      </c>
      <c r="BB658" s="46">
        <v>232248.95999999999</v>
      </c>
      <c r="BC658" s="46">
        <v>899200.25</v>
      </c>
      <c r="BD658" s="46"/>
      <c r="BE658" s="45"/>
      <c r="BF658" s="45">
        <v>0</v>
      </c>
      <c r="BG658" s="46"/>
      <c r="BH658" s="46">
        <v>2053307.15</v>
      </c>
      <c r="BI658" s="46"/>
      <c r="BJ658" s="46">
        <v>3504060.45</v>
      </c>
      <c r="BK658" s="46">
        <v>3247299.49</v>
      </c>
      <c r="BL658" s="46">
        <v>1371013.76</v>
      </c>
      <c r="BM658" s="46">
        <v>140010.26</v>
      </c>
      <c r="BN658" s="46">
        <v>267286.03000000003</v>
      </c>
      <c r="BP658" s="48">
        <f>+AY658-'Приложение 2'!E660</f>
        <v>0</v>
      </c>
    </row>
    <row r="659" spans="1:73" ht="12.75" customHeight="1" x14ac:dyDescent="0.2">
      <c r="A659" s="36">
        <f t="shared" si="236"/>
        <v>645</v>
      </c>
      <c r="B659" s="36">
        <f t="shared" si="237"/>
        <v>155</v>
      </c>
      <c r="C659" s="37" t="s">
        <v>125</v>
      </c>
      <c r="D659" s="36" t="s">
        <v>781</v>
      </c>
      <c r="E659" s="38" t="s">
        <v>141</v>
      </c>
      <c r="F659" s="39" t="s">
        <v>61</v>
      </c>
      <c r="G659" s="39">
        <v>4</v>
      </c>
      <c r="H659" s="39">
        <v>4</v>
      </c>
      <c r="I659" s="38">
        <v>2733.6</v>
      </c>
      <c r="J659" s="38">
        <v>2671.7</v>
      </c>
      <c r="K659" s="38">
        <v>61.900000000000098</v>
      </c>
      <c r="L659" s="40">
        <v>112</v>
      </c>
      <c r="M659" s="41">
        <f t="shared" si="235"/>
        <v>15325955.73</v>
      </c>
      <c r="N659" s="41"/>
      <c r="O659" s="41">
        <v>1489145.65</v>
      </c>
      <c r="P659" s="41">
        <v>0</v>
      </c>
      <c r="Q659" s="41">
        <f t="shared" si="242"/>
        <v>868274.33499999996</v>
      </c>
      <c r="R659" s="41">
        <v>1162368.8999999999</v>
      </c>
      <c r="S659" s="41">
        <v>11806166.845000001</v>
      </c>
      <c r="T659" s="38">
        <v>4913.13</v>
      </c>
      <c r="U659" s="38">
        <v>5606.51</v>
      </c>
      <c r="V659" s="39">
        <v>2027</v>
      </c>
      <c r="W659" s="50">
        <v>538936.48</v>
      </c>
      <c r="X659" s="43">
        <f t="shared" ref="X659:X674" si="244">+(J659*11.55+K659*23.1)*12*0.85</f>
        <v>329337.85500000004</v>
      </c>
      <c r="Y659" s="50">
        <f>+(J659*11.55+K659*23.1)*12*30</f>
        <v>11623689.000000002</v>
      </c>
      <c r="Z659" s="33"/>
      <c r="AA659" s="43">
        <f t="shared" si="239"/>
        <v>15325955.73088518</v>
      </c>
      <c r="AB659" s="43">
        <v>7761753</v>
      </c>
      <c r="AC659" s="43">
        <v>3138827.84</v>
      </c>
      <c r="AD659" s="43">
        <v>0</v>
      </c>
      <c r="AE659" s="43">
        <v>2529955.33</v>
      </c>
      <c r="AF659" s="43">
        <v>0</v>
      </c>
      <c r="AG659" s="43">
        <v>0</v>
      </c>
      <c r="AH659" s="43">
        <v>0</v>
      </c>
      <c r="AI659" s="43">
        <v>0</v>
      </c>
      <c r="AJ659" s="43">
        <v>0</v>
      </c>
      <c r="AK659" s="43">
        <v>0</v>
      </c>
      <c r="AL659" s="43">
        <v>0</v>
      </c>
      <c r="AM659" s="43">
        <v>0</v>
      </c>
      <c r="AN659" s="43">
        <v>1448461.379</v>
      </c>
      <c r="AO659" s="43">
        <v>153259.55729999999</v>
      </c>
      <c r="AP659" s="43">
        <v>293698.62458518002</v>
      </c>
      <c r="AQ659" s="5">
        <f t="shared" si="240"/>
        <v>3</v>
      </c>
      <c r="AS659" s="36">
        <f t="shared" si="233"/>
        <v>233</v>
      </c>
      <c r="AT659" s="36">
        <f t="shared" si="234"/>
        <v>153</v>
      </c>
      <c r="AU659" s="37" t="s">
        <v>125</v>
      </c>
      <c r="AV659" s="36" t="s">
        <v>781</v>
      </c>
      <c r="AW659" s="36"/>
      <c r="AX659" s="45">
        <f t="shared" si="243"/>
        <v>0</v>
      </c>
      <c r="AY659" s="46">
        <v>15325955.73</v>
      </c>
      <c r="AZ659" s="46">
        <v>7761753</v>
      </c>
      <c r="BA659" s="46">
        <v>3138827.84</v>
      </c>
      <c r="BB659" s="46"/>
      <c r="BC659" s="46">
        <v>2529955.33</v>
      </c>
      <c r="BD659" s="46"/>
      <c r="BE659" s="45"/>
      <c r="BF659" s="45">
        <v>0</v>
      </c>
      <c r="BG659" s="46"/>
      <c r="BH659" s="46"/>
      <c r="BI659" s="46"/>
      <c r="BJ659" s="46"/>
      <c r="BK659" s="46"/>
      <c r="BL659" s="46">
        <v>1448461.38</v>
      </c>
      <c r="BM659" s="46">
        <v>153259.56</v>
      </c>
      <c r="BN659" s="46">
        <v>293698.62</v>
      </c>
      <c r="BP659" s="48">
        <f>+AY659-'Приложение 2'!E661</f>
        <v>0</v>
      </c>
      <c r="BR659" s="74"/>
      <c r="BT659" s="75"/>
      <c r="BU659" s="75"/>
    </row>
    <row r="660" spans="1:73" ht="12.75" customHeight="1" x14ac:dyDescent="0.2">
      <c r="A660" s="36">
        <f t="shared" si="236"/>
        <v>646</v>
      </c>
      <c r="B660" s="36">
        <f t="shared" si="237"/>
        <v>156</v>
      </c>
      <c r="C660" s="37" t="s">
        <v>125</v>
      </c>
      <c r="D660" s="36" t="s">
        <v>782</v>
      </c>
      <c r="E660" s="38" t="s">
        <v>129</v>
      </c>
      <c r="F660" s="39" t="s">
        <v>61</v>
      </c>
      <c r="G660" s="39">
        <v>5</v>
      </c>
      <c r="H660" s="39">
        <v>4</v>
      </c>
      <c r="I660" s="38">
        <v>4329.8</v>
      </c>
      <c r="J660" s="38">
        <v>4329.8</v>
      </c>
      <c r="K660" s="38">
        <v>0</v>
      </c>
      <c r="L660" s="40">
        <v>197</v>
      </c>
      <c r="M660" s="41">
        <f t="shared" si="235"/>
        <v>106989098.22</v>
      </c>
      <c r="N660" s="41"/>
      <c r="O660" s="41">
        <v>3638303.49</v>
      </c>
      <c r="P660" s="41">
        <v>0</v>
      </c>
      <c r="Q660" s="41">
        <f t="shared" si="242"/>
        <v>3821176.148</v>
      </c>
      <c r="R660" s="41">
        <v>1800330.84</v>
      </c>
      <c r="S660" s="41">
        <v>97729287.741999999</v>
      </c>
      <c r="T660" s="38">
        <v>21491.65</v>
      </c>
      <c r="U660" s="38">
        <v>24709.94</v>
      </c>
      <c r="V660" s="39">
        <v>2027</v>
      </c>
      <c r="W660" s="43">
        <v>3311082.41</v>
      </c>
      <c r="X660" s="43">
        <f t="shared" si="244"/>
        <v>510093.73800000001</v>
      </c>
      <c r="Y660" s="43">
        <f>+(J660*11.55+K660*23.1)*12*30</f>
        <v>18003308.400000002</v>
      </c>
      <c r="Z660" s="33"/>
      <c r="AA660" s="43">
        <f t="shared" si="239"/>
        <v>106989098.22597411</v>
      </c>
      <c r="AB660" s="43">
        <v>12293985.279999999</v>
      </c>
      <c r="AC660" s="43">
        <v>4971647.93</v>
      </c>
      <c r="AD660" s="43">
        <v>5255382.2300000004</v>
      </c>
      <c r="AE660" s="43">
        <v>4007243.41</v>
      </c>
      <c r="AF660" s="43">
        <v>1753212.11</v>
      </c>
      <c r="AG660" s="43">
        <v>0</v>
      </c>
      <c r="AH660" s="43">
        <v>0</v>
      </c>
      <c r="AI660" s="43">
        <v>0</v>
      </c>
      <c r="AJ660" s="43">
        <v>22475239.050000001</v>
      </c>
      <c r="AK660" s="43">
        <v>0</v>
      </c>
      <c r="AL660" s="43">
        <v>29711212.420000002</v>
      </c>
      <c r="AM660" s="43">
        <v>12586618</v>
      </c>
      <c r="AN660" s="43">
        <v>10829752.482000001</v>
      </c>
      <c r="AO660" s="43">
        <v>1069890.9822</v>
      </c>
      <c r="AP660" s="43">
        <v>2034914.33177412</v>
      </c>
      <c r="AQ660" s="5">
        <f t="shared" si="240"/>
        <v>8</v>
      </c>
      <c r="AS660" s="36">
        <f t="shared" ref="AS660:AS691" si="245">+AS659+1</f>
        <v>234</v>
      </c>
      <c r="AT660" s="36">
        <f t="shared" ref="AT660:AT691" si="246">+AT659+1</f>
        <v>154</v>
      </c>
      <c r="AU660" s="37" t="s">
        <v>125</v>
      </c>
      <c r="AV660" s="36" t="s">
        <v>782</v>
      </c>
      <c r="AW660" s="36"/>
      <c r="AX660" s="45">
        <f t="shared" si="243"/>
        <v>0</v>
      </c>
      <c r="AY660" s="46">
        <v>106989098.22</v>
      </c>
      <c r="AZ660" s="46">
        <v>12293985.279999999</v>
      </c>
      <c r="BA660" s="46">
        <v>4971647.93</v>
      </c>
      <c r="BB660" s="46">
        <v>5255382.2300000004</v>
      </c>
      <c r="BC660" s="46">
        <v>4007243.41</v>
      </c>
      <c r="BD660" s="46">
        <v>1753212.11</v>
      </c>
      <c r="BE660" s="45"/>
      <c r="BF660" s="45">
        <v>0</v>
      </c>
      <c r="BG660" s="46"/>
      <c r="BH660" s="46">
        <v>22475239.050000001</v>
      </c>
      <c r="BI660" s="46"/>
      <c r="BJ660" s="46">
        <v>29711212.420000002</v>
      </c>
      <c r="BK660" s="46">
        <v>12586618</v>
      </c>
      <c r="BL660" s="46">
        <v>10829752.48</v>
      </c>
      <c r="BM660" s="46">
        <v>1069890.98</v>
      </c>
      <c r="BN660" s="46">
        <v>2034914.33</v>
      </c>
      <c r="BP660" s="48">
        <f>+AY660-'Приложение 2'!E662</f>
        <v>0</v>
      </c>
      <c r="BR660" s="74"/>
      <c r="BT660" s="75"/>
      <c r="BU660" s="75"/>
    </row>
    <row r="661" spans="1:73" ht="12.75" customHeight="1" x14ac:dyDescent="0.2">
      <c r="A661" s="36">
        <f t="shared" si="236"/>
        <v>647</v>
      </c>
      <c r="B661" s="36">
        <f t="shared" si="237"/>
        <v>157</v>
      </c>
      <c r="C661" s="37" t="s">
        <v>125</v>
      </c>
      <c r="D661" s="36" t="s">
        <v>783</v>
      </c>
      <c r="E661" s="38" t="s">
        <v>129</v>
      </c>
      <c r="F661" s="39" t="s">
        <v>61</v>
      </c>
      <c r="G661" s="39">
        <v>5</v>
      </c>
      <c r="H661" s="39">
        <v>1</v>
      </c>
      <c r="I661" s="38">
        <v>1683.6</v>
      </c>
      <c r="J661" s="38">
        <v>979.6</v>
      </c>
      <c r="K661" s="38">
        <v>704</v>
      </c>
      <c r="L661" s="40">
        <v>109</v>
      </c>
      <c r="M661" s="41">
        <f t="shared" si="235"/>
        <v>40592050.560000002</v>
      </c>
      <c r="N661" s="41"/>
      <c r="O661" s="41">
        <v>1354603.22</v>
      </c>
      <c r="P661" s="41">
        <v>0</v>
      </c>
      <c r="Q661" s="41">
        <f t="shared" si="242"/>
        <v>2167750.8560000001</v>
      </c>
      <c r="R661" s="41">
        <f>IF(Y661&gt;0, Y661, 0)</f>
        <v>9927640.8000000007</v>
      </c>
      <c r="S661" s="41">
        <f>IF(Y661&gt;0, AY661-O661-P661-Q661-R661, 0)</f>
        <v>27142055.684000004</v>
      </c>
      <c r="T661" s="38">
        <v>21086.73</v>
      </c>
      <c r="U661" s="38">
        <v>24110.27</v>
      </c>
      <c r="V661" s="39">
        <v>2027</v>
      </c>
      <c r="W661" s="43">
        <v>1886467.7</v>
      </c>
      <c r="X661" s="43">
        <f t="shared" si="244"/>
        <v>281283.15600000002</v>
      </c>
      <c r="Y661" s="43">
        <f>+(J661*11.55+K661*23.1)*12*30</f>
        <v>9927640.8000000007</v>
      </c>
      <c r="Z661" s="33"/>
      <c r="AA661" s="43">
        <f t="shared" si="239"/>
        <v>40592050.553976059</v>
      </c>
      <c r="AB661" s="43">
        <v>4780394.84</v>
      </c>
      <c r="AC661" s="43">
        <v>1933176.23</v>
      </c>
      <c r="AD661" s="43">
        <v>2043503.52</v>
      </c>
      <c r="AE661" s="43">
        <v>1558177.05</v>
      </c>
      <c r="AF661" s="43">
        <v>0</v>
      </c>
      <c r="AG661" s="43">
        <v>0</v>
      </c>
      <c r="AH661" s="43">
        <v>0</v>
      </c>
      <c r="AI661" s="43">
        <v>0</v>
      </c>
      <c r="AJ661" s="43">
        <v>8739274.9000000004</v>
      </c>
      <c r="AK661" s="43">
        <v>0</v>
      </c>
      <c r="AL661" s="43">
        <v>11552911.73</v>
      </c>
      <c r="AM661" s="43">
        <v>4894182.1900000004</v>
      </c>
      <c r="AN661" s="43">
        <v>3908161.0514000002</v>
      </c>
      <c r="AO661" s="43">
        <v>405920.50569999998</v>
      </c>
      <c r="AP661" s="43">
        <v>776348.53687605995</v>
      </c>
      <c r="AQ661" s="5">
        <f t="shared" si="240"/>
        <v>7</v>
      </c>
      <c r="AS661" s="36">
        <f t="shared" si="245"/>
        <v>235</v>
      </c>
      <c r="AT661" s="36">
        <f t="shared" si="246"/>
        <v>155</v>
      </c>
      <c r="AU661" s="37" t="s">
        <v>125</v>
      </c>
      <c r="AV661" s="36" t="s">
        <v>783</v>
      </c>
      <c r="AW661" s="36"/>
      <c r="AX661" s="45">
        <f t="shared" si="243"/>
        <v>0</v>
      </c>
      <c r="AY661" s="46">
        <v>40592050.560000002</v>
      </c>
      <c r="AZ661" s="46">
        <v>4780394.84</v>
      </c>
      <c r="BA661" s="46">
        <v>1933176.23</v>
      </c>
      <c r="BB661" s="46">
        <v>2043503.52</v>
      </c>
      <c r="BC661" s="46">
        <v>1558177.05</v>
      </c>
      <c r="BD661" s="46"/>
      <c r="BE661" s="45"/>
      <c r="BF661" s="45">
        <v>0</v>
      </c>
      <c r="BG661" s="46"/>
      <c r="BH661" s="46">
        <v>8739274.9000000004</v>
      </c>
      <c r="BI661" s="46"/>
      <c r="BJ661" s="46">
        <v>11552911.73</v>
      </c>
      <c r="BK661" s="46">
        <v>4894182.1900000004</v>
      </c>
      <c r="BL661" s="46">
        <v>3908161.05</v>
      </c>
      <c r="BM661" s="46">
        <v>405920.51</v>
      </c>
      <c r="BN661" s="46">
        <v>776348.54</v>
      </c>
      <c r="BP661" s="48">
        <f>+AY661-'Приложение 2'!E663</f>
        <v>0</v>
      </c>
    </row>
    <row r="662" spans="1:73" ht="12.75" customHeight="1" x14ac:dyDescent="0.2">
      <c r="A662" s="36">
        <f t="shared" si="236"/>
        <v>648</v>
      </c>
      <c r="B662" s="36">
        <f t="shared" si="237"/>
        <v>158</v>
      </c>
      <c r="C662" s="37" t="s">
        <v>125</v>
      </c>
      <c r="D662" s="36" t="s">
        <v>784</v>
      </c>
      <c r="E662" s="38" t="s">
        <v>137</v>
      </c>
      <c r="F662" s="39" t="s">
        <v>61</v>
      </c>
      <c r="G662" s="39">
        <v>5</v>
      </c>
      <c r="H662" s="39">
        <v>4</v>
      </c>
      <c r="I662" s="38">
        <v>3385.1</v>
      </c>
      <c r="J662" s="38">
        <v>3385.1</v>
      </c>
      <c r="K662" s="38">
        <v>0</v>
      </c>
      <c r="L662" s="40">
        <v>166</v>
      </c>
      <c r="M662" s="41">
        <f t="shared" si="235"/>
        <v>54514496.689999998</v>
      </c>
      <c r="N662" s="41"/>
      <c r="O662" s="41">
        <v>1818254.8</v>
      </c>
      <c r="P662" s="41">
        <v>0</v>
      </c>
      <c r="Q662" s="41">
        <f t="shared" si="242"/>
        <v>2240029.1409999998</v>
      </c>
      <c r="R662" s="41">
        <v>1407524.58</v>
      </c>
      <c r="S662" s="41">
        <v>49048688.169</v>
      </c>
      <c r="T662" s="38">
        <v>13938.81</v>
      </c>
      <c r="U662" s="38">
        <v>16104.25</v>
      </c>
      <c r="V662" s="39">
        <v>2027</v>
      </c>
      <c r="W662" s="43">
        <v>1841230.51</v>
      </c>
      <c r="X662" s="43">
        <f t="shared" si="244"/>
        <v>398798.63099999999</v>
      </c>
      <c r="Y662" s="43">
        <f>+(J662*11.55+K662*23.1)*12*30</f>
        <v>14075245.799999999</v>
      </c>
      <c r="Z662" s="33"/>
      <c r="AA662" s="43">
        <f t="shared" si="239"/>
        <v>54514496.68508666</v>
      </c>
      <c r="AB662" s="43">
        <v>9611614.75</v>
      </c>
      <c r="AC662" s="43">
        <v>0</v>
      </c>
      <c r="AD662" s="43">
        <v>0</v>
      </c>
      <c r="AE662" s="43">
        <v>3132920.62</v>
      </c>
      <c r="AF662" s="43">
        <v>1370686.48</v>
      </c>
      <c r="AG662" s="43">
        <v>0</v>
      </c>
      <c r="AH662" s="43">
        <v>0</v>
      </c>
      <c r="AI662" s="43">
        <v>0</v>
      </c>
      <c r="AJ662" s="43">
        <v>0</v>
      </c>
      <c r="AK662" s="43">
        <v>0</v>
      </c>
      <c r="AL662" s="43">
        <v>23228653.789999999</v>
      </c>
      <c r="AM662" s="43">
        <v>9840399.2300000004</v>
      </c>
      <c r="AN662" s="43">
        <v>5753252.3213</v>
      </c>
      <c r="AO662" s="43">
        <v>545144.96680000005</v>
      </c>
      <c r="AP662" s="43">
        <v>1031824.52698666</v>
      </c>
      <c r="AQ662" s="5">
        <f t="shared" si="240"/>
        <v>5</v>
      </c>
      <c r="AS662" s="36">
        <f t="shared" si="245"/>
        <v>236</v>
      </c>
      <c r="AT662" s="36">
        <f t="shared" si="246"/>
        <v>156</v>
      </c>
      <c r="AU662" s="37" t="s">
        <v>125</v>
      </c>
      <c r="AV662" s="36" t="s">
        <v>784</v>
      </c>
      <c r="AW662" s="36"/>
      <c r="AX662" s="45">
        <f t="shared" si="243"/>
        <v>0</v>
      </c>
      <c r="AY662" s="46">
        <v>54514496.689999998</v>
      </c>
      <c r="AZ662" s="46">
        <v>9611614.75</v>
      </c>
      <c r="BA662" s="46"/>
      <c r="BB662" s="46"/>
      <c r="BC662" s="46">
        <v>3132920.62</v>
      </c>
      <c r="BD662" s="46">
        <v>1370686.48</v>
      </c>
      <c r="BE662" s="45"/>
      <c r="BF662" s="45">
        <v>0</v>
      </c>
      <c r="BG662" s="46"/>
      <c r="BH662" s="46"/>
      <c r="BI662" s="46"/>
      <c r="BJ662" s="46">
        <v>23228653.789999999</v>
      </c>
      <c r="BK662" s="46">
        <v>9840399.2300000004</v>
      </c>
      <c r="BL662" s="46">
        <v>5753252.3200000003</v>
      </c>
      <c r="BM662" s="46">
        <v>545144.97</v>
      </c>
      <c r="BN662" s="46">
        <v>1031824.53</v>
      </c>
      <c r="BP662" s="48">
        <f>+AY662-'Приложение 2'!E664</f>
        <v>0</v>
      </c>
      <c r="BR662" s="74"/>
      <c r="BT662" s="75"/>
      <c r="BU662" s="75"/>
    </row>
    <row r="663" spans="1:73" ht="12.75" customHeight="1" x14ac:dyDescent="0.2">
      <c r="A663" s="36">
        <f t="shared" si="236"/>
        <v>649</v>
      </c>
      <c r="B663" s="36">
        <f t="shared" si="237"/>
        <v>159</v>
      </c>
      <c r="C663" s="37" t="s">
        <v>125</v>
      </c>
      <c r="D663" s="36" t="s">
        <v>785</v>
      </c>
      <c r="E663" s="38" t="s">
        <v>141</v>
      </c>
      <c r="F663" s="39" t="s">
        <v>61</v>
      </c>
      <c r="G663" s="39">
        <v>5</v>
      </c>
      <c r="H663" s="39">
        <v>8</v>
      </c>
      <c r="I663" s="38">
        <v>6065.3</v>
      </c>
      <c r="J663" s="38">
        <v>5826</v>
      </c>
      <c r="K663" s="38">
        <v>239.3</v>
      </c>
      <c r="L663" s="40">
        <v>272</v>
      </c>
      <c r="M663" s="41">
        <f t="shared" si="235"/>
        <v>20244091.16</v>
      </c>
      <c r="N663" s="41"/>
      <c r="O663" s="41">
        <v>919968.6</v>
      </c>
      <c r="P663" s="41">
        <v>0</v>
      </c>
      <c r="Q663" s="41">
        <f t="shared" si="242"/>
        <v>742744.92599999998</v>
      </c>
      <c r="R663" s="41">
        <v>1763507.2220000001</v>
      </c>
      <c r="S663" s="41">
        <v>16817870.412</v>
      </c>
      <c r="T663" s="38">
        <v>2906.97</v>
      </c>
      <c r="U663" s="38">
        <v>3337.69</v>
      </c>
      <c r="V663" s="39">
        <v>2027</v>
      </c>
      <c r="W663" s="50">
        <v>0</v>
      </c>
      <c r="X663" s="43">
        <f t="shared" si="244"/>
        <v>742744.92599999998</v>
      </c>
      <c r="Y663" s="50" t="e">
        <f>+(J663*11.55+K663*23.1)*12*30+[4]Лист1!$BC$265</f>
        <v>#REF!</v>
      </c>
      <c r="Z663" s="33"/>
      <c r="AA663" s="43">
        <f t="shared" si="239"/>
        <v>20244091.157833364</v>
      </c>
      <c r="AB663" s="43">
        <v>0</v>
      </c>
      <c r="AC663" s="43">
        <v>0</v>
      </c>
      <c r="AD663" s="43">
        <v>0</v>
      </c>
      <c r="AE663" s="43">
        <v>0</v>
      </c>
      <c r="AF663" s="43">
        <v>0</v>
      </c>
      <c r="AG663" s="43">
        <v>0</v>
      </c>
      <c r="AH663" s="43">
        <v>0</v>
      </c>
      <c r="AI663" s="43">
        <v>0</v>
      </c>
      <c r="AJ663" s="43">
        <v>0</v>
      </c>
      <c r="AK663" s="43">
        <v>0</v>
      </c>
      <c r="AL663" s="43">
        <v>0</v>
      </c>
      <c r="AM663" s="43">
        <v>17631672.170000002</v>
      </c>
      <c r="AN663" s="43">
        <v>2024409.1159999999</v>
      </c>
      <c r="AO663" s="43">
        <v>202440.91159999999</v>
      </c>
      <c r="AP663" s="43">
        <v>385568.96023336001</v>
      </c>
      <c r="AQ663" s="5">
        <f t="shared" si="240"/>
        <v>1</v>
      </c>
      <c r="AS663" s="36">
        <f t="shared" si="245"/>
        <v>237</v>
      </c>
      <c r="AT663" s="36">
        <f t="shared" si="246"/>
        <v>157</v>
      </c>
      <c r="AU663" s="37" t="s">
        <v>125</v>
      </c>
      <c r="AV663" s="36" t="s">
        <v>785</v>
      </c>
      <c r="AW663" s="36"/>
      <c r="AX663" s="45">
        <f t="shared" si="243"/>
        <v>0</v>
      </c>
      <c r="AY663" s="46">
        <v>20244091.16</v>
      </c>
      <c r="AZ663" s="46"/>
      <c r="BA663" s="46"/>
      <c r="BB663" s="46"/>
      <c r="BC663" s="46"/>
      <c r="BD663" s="46"/>
      <c r="BE663" s="45"/>
      <c r="BF663" s="45">
        <v>0</v>
      </c>
      <c r="BG663" s="46"/>
      <c r="BH663" s="46"/>
      <c r="BI663" s="46"/>
      <c r="BJ663" s="46"/>
      <c r="BK663" s="46">
        <v>17631672.170000002</v>
      </c>
      <c r="BL663" s="46">
        <v>2024409.12</v>
      </c>
      <c r="BM663" s="46">
        <v>202440.91</v>
      </c>
      <c r="BN663" s="46">
        <v>385568.96</v>
      </c>
      <c r="BP663" s="48">
        <f>+AY663-'Приложение 2'!E665</f>
        <v>0</v>
      </c>
      <c r="BR663" s="74"/>
      <c r="BT663" s="75"/>
      <c r="BU663" s="75"/>
    </row>
    <row r="664" spans="1:73" ht="12.75" customHeight="1" x14ac:dyDescent="0.2">
      <c r="A664" s="36">
        <f t="shared" si="236"/>
        <v>650</v>
      </c>
      <c r="B664" s="36">
        <f t="shared" si="237"/>
        <v>160</v>
      </c>
      <c r="C664" s="37" t="s">
        <v>125</v>
      </c>
      <c r="D664" s="36" t="s">
        <v>786</v>
      </c>
      <c r="E664" s="38" t="s">
        <v>69</v>
      </c>
      <c r="F664" s="39" t="s">
        <v>61</v>
      </c>
      <c r="G664" s="39">
        <v>4</v>
      </c>
      <c r="H664" s="39">
        <v>6</v>
      </c>
      <c r="I664" s="38">
        <v>5695.5</v>
      </c>
      <c r="J664" s="38">
        <v>4951</v>
      </c>
      <c r="K664" s="38">
        <v>0</v>
      </c>
      <c r="L664" s="40">
        <v>198</v>
      </c>
      <c r="M664" s="41">
        <f t="shared" si="235"/>
        <v>15785966.440000001</v>
      </c>
      <c r="N664" s="41"/>
      <c r="O664" s="41">
        <v>717181.08</v>
      </c>
      <c r="P664" s="41">
        <v>0</v>
      </c>
      <c r="Q664" s="41">
        <f t="shared" si="242"/>
        <v>583277.31000000006</v>
      </c>
      <c r="R664" s="41">
        <v>1307438.206</v>
      </c>
      <c r="S664" s="41">
        <v>13178069.844000001</v>
      </c>
      <c r="T664" s="38">
        <v>2839.39</v>
      </c>
      <c r="U664" s="38">
        <v>3188.44</v>
      </c>
      <c r="V664" s="39">
        <v>2027</v>
      </c>
      <c r="W664" s="50">
        <v>0</v>
      </c>
      <c r="X664" s="43">
        <f t="shared" si="244"/>
        <v>583277.31000000006</v>
      </c>
      <c r="Y664" s="50" t="e">
        <f>+(J664*11.55+K664*23.1)*12*30+[4]Лист1!$BC$266</f>
        <v>#REF!</v>
      </c>
      <c r="Z664" s="33"/>
      <c r="AA664" s="43">
        <f t="shared" si="239"/>
        <v>15785966.440052561</v>
      </c>
      <c r="AB664" s="43">
        <v>14057813.550000001</v>
      </c>
      <c r="AC664" s="43">
        <v>0</v>
      </c>
      <c r="AD664" s="43">
        <v>0</v>
      </c>
      <c r="AE664" s="43">
        <v>0</v>
      </c>
      <c r="AF664" s="43">
        <v>0</v>
      </c>
      <c r="AG664" s="43">
        <v>0</v>
      </c>
      <c r="AH664" s="43">
        <v>0</v>
      </c>
      <c r="AI664" s="43">
        <v>0</v>
      </c>
      <c r="AJ664" s="43">
        <v>0</v>
      </c>
      <c r="AK664" s="43">
        <v>0</v>
      </c>
      <c r="AL664" s="43">
        <v>0</v>
      </c>
      <c r="AM664" s="43">
        <v>0</v>
      </c>
      <c r="AN664" s="43">
        <v>1262877.3152000001</v>
      </c>
      <c r="AO664" s="43">
        <v>157859.66440000001</v>
      </c>
      <c r="AP664" s="43">
        <v>307415.91045256</v>
      </c>
      <c r="AQ664" s="5">
        <f t="shared" si="240"/>
        <v>1</v>
      </c>
      <c r="AS664" s="36">
        <f t="shared" si="245"/>
        <v>238</v>
      </c>
      <c r="AT664" s="36">
        <f t="shared" si="246"/>
        <v>158</v>
      </c>
      <c r="AU664" s="37" t="s">
        <v>125</v>
      </c>
      <c r="AV664" s="36" t="s">
        <v>786</v>
      </c>
      <c r="AW664" s="36"/>
      <c r="AX664" s="45">
        <f t="shared" si="243"/>
        <v>0</v>
      </c>
      <c r="AY664" s="46">
        <v>15785966.439999999</v>
      </c>
      <c r="AZ664" s="46">
        <v>14057813.550000001</v>
      </c>
      <c r="BA664" s="46"/>
      <c r="BB664" s="46"/>
      <c r="BC664" s="46"/>
      <c r="BD664" s="46"/>
      <c r="BE664" s="45"/>
      <c r="BF664" s="45">
        <v>0</v>
      </c>
      <c r="BG664" s="46"/>
      <c r="BH664" s="46"/>
      <c r="BI664" s="46"/>
      <c r="BJ664" s="46"/>
      <c r="BK664" s="46"/>
      <c r="BL664" s="46">
        <v>1262877.32</v>
      </c>
      <c r="BM664" s="46">
        <v>157859.66</v>
      </c>
      <c r="BN664" s="46">
        <v>307415.90999999997</v>
      </c>
      <c r="BP664" s="48">
        <f>+AY664-'Приложение 2'!E666</f>
        <v>0</v>
      </c>
      <c r="BR664" s="74"/>
      <c r="BT664" s="75"/>
      <c r="BU664" s="75"/>
    </row>
    <row r="665" spans="1:73" ht="12.75" customHeight="1" x14ac:dyDescent="0.2">
      <c r="A665" s="36">
        <f t="shared" si="236"/>
        <v>651</v>
      </c>
      <c r="B665" s="36">
        <f t="shared" si="237"/>
        <v>161</v>
      </c>
      <c r="C665" s="37" t="s">
        <v>210</v>
      </c>
      <c r="D665" s="36" t="s">
        <v>787</v>
      </c>
      <c r="E665" s="38" t="s">
        <v>96</v>
      </c>
      <c r="F665" s="39" t="s">
        <v>61</v>
      </c>
      <c r="G665" s="39">
        <v>5</v>
      </c>
      <c r="H665" s="39">
        <v>4</v>
      </c>
      <c r="I665" s="38">
        <v>3536</v>
      </c>
      <c r="J665" s="38">
        <v>3536</v>
      </c>
      <c r="K665" s="38">
        <v>0</v>
      </c>
      <c r="L665" s="40">
        <v>183</v>
      </c>
      <c r="M665" s="41">
        <f t="shared" si="235"/>
        <v>87437925.13000001</v>
      </c>
      <c r="N665" s="41"/>
      <c r="O665" s="41">
        <v>3388550.6</v>
      </c>
      <c r="P665" s="41">
        <v>0</v>
      </c>
      <c r="Q665" s="41">
        <f t="shared" si="242"/>
        <v>1320109.33</v>
      </c>
      <c r="R665" s="41">
        <v>1470268.8</v>
      </c>
      <c r="S665" s="41">
        <v>81258996.400000006</v>
      </c>
      <c r="T665" s="38">
        <v>21507.279999999999</v>
      </c>
      <c r="U665" s="38">
        <v>24727.919999999998</v>
      </c>
      <c r="V665" s="39">
        <v>2027</v>
      </c>
      <c r="W665" s="43">
        <v>903533.17</v>
      </c>
      <c r="X665" s="43">
        <f t="shared" si="244"/>
        <v>416576.16000000003</v>
      </c>
      <c r="Y665" s="43">
        <f>+(J665*11.55+K665*23.1)*12*30</f>
        <v>14702688.000000002</v>
      </c>
      <c r="Z665" s="33"/>
      <c r="AA665" s="44">
        <f t="shared" si="239"/>
        <v>87437925.123457938</v>
      </c>
      <c r="AB665" s="43">
        <v>10040078.51</v>
      </c>
      <c r="AC665" s="43">
        <v>4062115.52</v>
      </c>
      <c r="AD665" s="43">
        <v>4291891.4400000004</v>
      </c>
      <c r="AE665" s="43">
        <v>3275049.02</v>
      </c>
      <c r="AF665" s="43">
        <v>1431788.54</v>
      </c>
      <c r="AG665" s="43">
        <v>0</v>
      </c>
      <c r="AH665" s="43">
        <v>0</v>
      </c>
      <c r="AI665" s="43">
        <v>0</v>
      </c>
      <c r="AJ665" s="43">
        <v>18354761.25</v>
      </c>
      <c r="AK665" s="43">
        <v>0</v>
      </c>
      <c r="AL665" s="43">
        <v>24315010.469999999</v>
      </c>
      <c r="AM665" s="43">
        <v>10279061.68</v>
      </c>
      <c r="AN665" s="43">
        <v>8850735.2960000001</v>
      </c>
      <c r="AO665" s="43">
        <v>874379.25120000006</v>
      </c>
      <c r="AP665" s="43">
        <v>1663054.14625792</v>
      </c>
      <c r="AQ665" s="5">
        <f t="shared" si="240"/>
        <v>8</v>
      </c>
      <c r="AS665" s="36">
        <f t="shared" si="245"/>
        <v>239</v>
      </c>
      <c r="AT665" s="36">
        <f t="shared" si="246"/>
        <v>159</v>
      </c>
      <c r="AU665" s="37" t="s">
        <v>210</v>
      </c>
      <c r="AV665" s="36" t="s">
        <v>787</v>
      </c>
      <c r="AW665" s="36"/>
      <c r="AX665" s="45">
        <f t="shared" si="243"/>
        <v>0</v>
      </c>
      <c r="AY665" s="46">
        <v>87437925.129999995</v>
      </c>
      <c r="AZ665" s="46">
        <v>10040078.51</v>
      </c>
      <c r="BA665" s="46">
        <v>4062115.52</v>
      </c>
      <c r="BB665" s="46">
        <v>4291891.4400000004</v>
      </c>
      <c r="BC665" s="46">
        <v>3275049.02</v>
      </c>
      <c r="BD665" s="46">
        <v>1431788.54</v>
      </c>
      <c r="BE665" s="45"/>
      <c r="BF665" s="45">
        <v>0</v>
      </c>
      <c r="BG665" s="46"/>
      <c r="BH665" s="46">
        <v>18354761.25</v>
      </c>
      <c r="BI665" s="46"/>
      <c r="BJ665" s="46">
        <v>24315010.469999999</v>
      </c>
      <c r="BK665" s="46">
        <v>10279061.68</v>
      </c>
      <c r="BL665" s="46">
        <v>8850735.3000000007</v>
      </c>
      <c r="BM665" s="46">
        <v>874379.25</v>
      </c>
      <c r="BN665" s="46">
        <v>1663054.15</v>
      </c>
      <c r="BP665" s="48">
        <f>+AY665-'Приложение 2'!E667</f>
        <v>0</v>
      </c>
      <c r="BR665" s="74"/>
      <c r="BT665" s="75"/>
      <c r="BU665" s="75"/>
    </row>
    <row r="666" spans="1:73" ht="12.75" customHeight="1" x14ac:dyDescent="0.2">
      <c r="A666" s="36">
        <f t="shared" si="236"/>
        <v>652</v>
      </c>
      <c r="B666" s="36">
        <f t="shared" si="237"/>
        <v>162</v>
      </c>
      <c r="C666" s="37" t="s">
        <v>210</v>
      </c>
      <c r="D666" s="36" t="s">
        <v>788</v>
      </c>
      <c r="E666" s="38" t="s">
        <v>60</v>
      </c>
      <c r="F666" s="39" t="s">
        <v>61</v>
      </c>
      <c r="G666" s="39">
        <v>4</v>
      </c>
      <c r="H666" s="39">
        <v>6</v>
      </c>
      <c r="I666" s="38">
        <v>3539.7</v>
      </c>
      <c r="J666" s="38">
        <v>3539.7</v>
      </c>
      <c r="K666" s="38">
        <v>0</v>
      </c>
      <c r="L666" s="40">
        <v>193</v>
      </c>
      <c r="M666" s="41" t="e">
        <f t="shared" si="235"/>
        <v>#REF!</v>
      </c>
      <c r="N666" s="41"/>
      <c r="O666" s="41">
        <v>2360210.33</v>
      </c>
      <c r="P666" s="41">
        <v>0</v>
      </c>
      <c r="Q666" s="41">
        <f t="shared" si="242"/>
        <v>417012.05700000003</v>
      </c>
      <c r="R666" s="41" t="e">
        <f>IF(Y666&gt;0, Y666, 0)</f>
        <v>#REF!</v>
      </c>
      <c r="S666" s="41" t="e">
        <f>IF(Y666&gt;0, AY666-O666-P666-Q666-R666, 0)</f>
        <v>#REF!</v>
      </c>
      <c r="T666" s="38">
        <v>12263.3</v>
      </c>
      <c r="U666" s="38">
        <v>14252.16</v>
      </c>
      <c r="V666" s="39">
        <v>2027</v>
      </c>
      <c r="W666" s="50">
        <v>0</v>
      </c>
      <c r="X666" s="43">
        <f t="shared" si="244"/>
        <v>417012.05700000003</v>
      </c>
      <c r="Y666" s="50" t="e">
        <f>+(J666*11.55+K666*23.1)*12*30+[4]Лист1!$BC$274</f>
        <v>#REF!</v>
      </c>
      <c r="Z666" s="33"/>
      <c r="AA666" s="43">
        <f t="shared" si="239"/>
        <v>50448370.752314828</v>
      </c>
      <c r="AB666" s="43">
        <v>0</v>
      </c>
      <c r="AC666" s="43">
        <v>4066366.04</v>
      </c>
      <c r="AD666" s="43">
        <v>0</v>
      </c>
      <c r="AE666" s="43">
        <v>3278475.97</v>
      </c>
      <c r="AF666" s="43">
        <v>1433286.73</v>
      </c>
      <c r="AG666" s="43">
        <v>0</v>
      </c>
      <c r="AH666" s="43">
        <v>0</v>
      </c>
      <c r="AI666" s="43">
        <v>0</v>
      </c>
      <c r="AJ666" s="43">
        <v>0</v>
      </c>
      <c r="AK666" s="43">
        <v>0</v>
      </c>
      <c r="AL666" s="43">
        <v>24340453.210000001</v>
      </c>
      <c r="AM666" s="43">
        <v>10289817.48</v>
      </c>
      <c r="AN666" s="43">
        <v>5586233.8361999998</v>
      </c>
      <c r="AO666" s="43">
        <v>504483.70750000002</v>
      </c>
      <c r="AP666" s="43">
        <v>949253.77861481998</v>
      </c>
      <c r="AQ666" s="5">
        <f t="shared" si="240"/>
        <v>5</v>
      </c>
      <c r="AS666" s="36">
        <f t="shared" si="245"/>
        <v>240</v>
      </c>
      <c r="AT666" s="36">
        <f t="shared" si="246"/>
        <v>160</v>
      </c>
      <c r="AU666" s="37" t="s">
        <v>210</v>
      </c>
      <c r="AV666" s="36" t="s">
        <v>788</v>
      </c>
      <c r="AW666" s="36"/>
      <c r="AX666" s="45" t="e">
        <f t="shared" si="243"/>
        <v>#REF!</v>
      </c>
      <c r="AY666" s="46">
        <v>50448370.759999998</v>
      </c>
      <c r="AZ666" s="46"/>
      <c r="BA666" s="46">
        <v>4066366.04</v>
      </c>
      <c r="BB666" s="46"/>
      <c r="BC666" s="46">
        <v>3278475.97</v>
      </c>
      <c r="BD666" s="46">
        <v>1433286.73</v>
      </c>
      <c r="BE666" s="45"/>
      <c r="BF666" s="45">
        <v>0</v>
      </c>
      <c r="BG666" s="46"/>
      <c r="BH666" s="46"/>
      <c r="BI666" s="46"/>
      <c r="BJ666" s="46">
        <v>24340453.210000001</v>
      </c>
      <c r="BK666" s="46">
        <v>10289817.48</v>
      </c>
      <c r="BL666" s="46">
        <v>5586233.8399999999</v>
      </c>
      <c r="BM666" s="46">
        <v>504483.71</v>
      </c>
      <c r="BN666" s="46">
        <v>949253.78</v>
      </c>
      <c r="BP666" s="48">
        <f>+AY666-'Приложение 2'!E668</f>
        <v>0</v>
      </c>
    </row>
    <row r="667" spans="1:73" ht="12.75" customHeight="1" x14ac:dyDescent="0.2">
      <c r="A667" s="36">
        <f t="shared" si="236"/>
        <v>653</v>
      </c>
      <c r="B667" s="36">
        <f t="shared" si="237"/>
        <v>163</v>
      </c>
      <c r="C667" s="37" t="s">
        <v>210</v>
      </c>
      <c r="D667" s="36" t="s">
        <v>789</v>
      </c>
      <c r="E667" s="38" t="s">
        <v>149</v>
      </c>
      <c r="F667" s="39" t="s">
        <v>61</v>
      </c>
      <c r="G667" s="39">
        <v>4</v>
      </c>
      <c r="H667" s="39">
        <v>6</v>
      </c>
      <c r="I667" s="38">
        <v>3607.5</v>
      </c>
      <c r="J667" s="38">
        <v>3607.5</v>
      </c>
      <c r="K667" s="38">
        <v>0</v>
      </c>
      <c r="L667" s="40">
        <v>169</v>
      </c>
      <c r="M667" s="41">
        <f t="shared" si="235"/>
        <v>67944412.629999995</v>
      </c>
      <c r="N667" s="41"/>
      <c r="O667" s="41">
        <v>2424502.5299999998</v>
      </c>
      <c r="P667" s="41">
        <v>0</v>
      </c>
      <c r="Q667" s="41">
        <f t="shared" si="242"/>
        <v>2043459.2649999999</v>
      </c>
      <c r="R667" s="41">
        <v>1499998.5</v>
      </c>
      <c r="S667" s="41">
        <v>61976452.335000001</v>
      </c>
      <c r="T667" s="38">
        <v>16316.46</v>
      </c>
      <c r="U667" s="38">
        <v>18834.21</v>
      </c>
      <c r="V667" s="39">
        <v>2027</v>
      </c>
      <c r="W667" s="43">
        <v>1618459.69</v>
      </c>
      <c r="X667" s="43">
        <f t="shared" si="244"/>
        <v>424999.57500000001</v>
      </c>
      <c r="Y667" s="43">
        <f>+(J667*11.55+K667*23.1)*12*30</f>
        <v>14999985</v>
      </c>
      <c r="Z667" s="33"/>
      <c r="AA667" s="44">
        <f t="shared" si="239"/>
        <v>67944412.622244433</v>
      </c>
      <c r="AB667" s="43">
        <v>10243094.810000001</v>
      </c>
      <c r="AC667" s="43">
        <v>4144253.89</v>
      </c>
      <c r="AD667" s="43">
        <v>4378676.0199999996</v>
      </c>
      <c r="AE667" s="43">
        <v>3341272.44</v>
      </c>
      <c r="AF667" s="43">
        <v>1460740.15</v>
      </c>
      <c r="AG667" s="43">
        <v>0</v>
      </c>
      <c r="AH667" s="43">
        <v>0</v>
      </c>
      <c r="AI667" s="43">
        <v>0</v>
      </c>
      <c r="AJ667" s="43">
        <v>0</v>
      </c>
      <c r="AK667" s="43">
        <v>0</v>
      </c>
      <c r="AL667" s="43">
        <v>24806674.289999999</v>
      </c>
      <c r="AM667" s="43">
        <v>10486910.359999999</v>
      </c>
      <c r="AN667" s="43">
        <v>7116162.0794000002</v>
      </c>
      <c r="AO667" s="43">
        <v>679444.12600000005</v>
      </c>
      <c r="AP667" s="43">
        <v>1287184.45684444</v>
      </c>
      <c r="AQ667" s="5">
        <f t="shared" si="240"/>
        <v>7</v>
      </c>
      <c r="AS667" s="36">
        <f t="shared" si="245"/>
        <v>241</v>
      </c>
      <c r="AT667" s="36">
        <f t="shared" si="246"/>
        <v>161</v>
      </c>
      <c r="AU667" s="37" t="s">
        <v>210</v>
      </c>
      <c r="AV667" s="36" t="s">
        <v>789</v>
      </c>
      <c r="AW667" s="36"/>
      <c r="AX667" s="45">
        <f t="shared" si="243"/>
        <v>0</v>
      </c>
      <c r="AY667" s="46">
        <v>67944412.629999995</v>
      </c>
      <c r="AZ667" s="46">
        <v>10243094.810000001</v>
      </c>
      <c r="BA667" s="46">
        <v>4144253.89</v>
      </c>
      <c r="BB667" s="46">
        <v>4378676.0199999996</v>
      </c>
      <c r="BC667" s="46">
        <v>3341272.44</v>
      </c>
      <c r="BD667" s="46">
        <v>1460740.15</v>
      </c>
      <c r="BE667" s="45"/>
      <c r="BF667" s="45">
        <v>0</v>
      </c>
      <c r="BG667" s="46"/>
      <c r="BH667" s="46"/>
      <c r="BI667" s="46"/>
      <c r="BJ667" s="46">
        <v>24806674.289999999</v>
      </c>
      <c r="BK667" s="46">
        <v>10486910.359999999</v>
      </c>
      <c r="BL667" s="46">
        <v>7116162.0800000001</v>
      </c>
      <c r="BM667" s="46">
        <v>679444.13</v>
      </c>
      <c r="BN667" s="46">
        <v>1287184.46</v>
      </c>
      <c r="BP667" s="48">
        <f>+AY667-'Приложение 2'!E669</f>
        <v>0</v>
      </c>
      <c r="BR667" s="74"/>
      <c r="BT667" s="75"/>
      <c r="BU667" s="75"/>
    </row>
    <row r="668" spans="1:73" ht="12.75" customHeight="1" x14ac:dyDescent="0.2">
      <c r="A668" s="36">
        <f t="shared" si="236"/>
        <v>654</v>
      </c>
      <c r="B668" s="36">
        <f t="shared" si="237"/>
        <v>164</v>
      </c>
      <c r="C668" s="37" t="s">
        <v>210</v>
      </c>
      <c r="D668" s="36" t="s">
        <v>790</v>
      </c>
      <c r="E668" s="38" t="s">
        <v>283</v>
      </c>
      <c r="F668" s="39" t="s">
        <v>61</v>
      </c>
      <c r="G668" s="39">
        <v>4</v>
      </c>
      <c r="H668" s="39">
        <v>4</v>
      </c>
      <c r="I668" s="38">
        <v>2778.3</v>
      </c>
      <c r="J668" s="38">
        <v>2778.3</v>
      </c>
      <c r="K668" s="38">
        <v>0</v>
      </c>
      <c r="L668" s="40">
        <v>148</v>
      </c>
      <c r="M668" s="41" t="e">
        <f t="shared" si="235"/>
        <v>#REF!</v>
      </c>
      <c r="N668" s="41"/>
      <c r="O668" s="41">
        <v>1097950.6100000001</v>
      </c>
      <c r="P668" s="41">
        <v>0</v>
      </c>
      <c r="Q668" s="41">
        <f t="shared" si="242"/>
        <v>327311.52300000004</v>
      </c>
      <c r="R668" s="41" t="e">
        <f>IF(Y668&gt;0, Y668, 0)</f>
        <v>#REF!</v>
      </c>
      <c r="S668" s="41" t="e">
        <f>IF(Y668&gt;0, AY668-O668-P668-Q668-R668, 0)</f>
        <v>#REF!</v>
      </c>
      <c r="T668" s="38">
        <v>7281.33</v>
      </c>
      <c r="U668" s="38">
        <v>8494.94</v>
      </c>
      <c r="V668" s="39">
        <v>2027</v>
      </c>
      <c r="W668" s="50">
        <v>0</v>
      </c>
      <c r="X668" s="43">
        <f t="shared" si="244"/>
        <v>327311.52300000004</v>
      </c>
      <c r="Y668" s="50" t="e">
        <f>+(J668*11.55+K668*23.1)*12*30+[4]Лист1!$BC$276</f>
        <v>#REF!</v>
      </c>
      <c r="Z668" s="33"/>
      <c r="AA668" s="43">
        <f t="shared" si="239"/>
        <v>23601491.802497998</v>
      </c>
      <c r="AB668" s="43">
        <v>0</v>
      </c>
      <c r="AC668" s="43">
        <v>0</v>
      </c>
      <c r="AD668" s="43">
        <v>0</v>
      </c>
      <c r="AE668" s="43">
        <v>0</v>
      </c>
      <c r="AF668" s="43">
        <v>1124982.49</v>
      </c>
      <c r="AG668" s="43">
        <v>0</v>
      </c>
      <c r="AH668" s="43">
        <v>0</v>
      </c>
      <c r="AI668" s="43">
        <v>0</v>
      </c>
      <c r="AJ668" s="43">
        <v>0</v>
      </c>
      <c r="AK668" s="43">
        <v>0</v>
      </c>
      <c r="AL668" s="43">
        <v>19104749.32</v>
      </c>
      <c r="AM668" s="43">
        <v>0</v>
      </c>
      <c r="AN668" s="43">
        <v>2693361.8119999999</v>
      </c>
      <c r="AO668" s="43">
        <v>236014.91800000001</v>
      </c>
      <c r="AP668" s="43">
        <v>442383.262498</v>
      </c>
      <c r="AQ668" s="5">
        <f t="shared" si="240"/>
        <v>2</v>
      </c>
      <c r="AS668" s="36">
        <f t="shared" si="245"/>
        <v>242</v>
      </c>
      <c r="AT668" s="36">
        <f t="shared" si="246"/>
        <v>162</v>
      </c>
      <c r="AU668" s="37" t="s">
        <v>210</v>
      </c>
      <c r="AV668" s="36" t="s">
        <v>790</v>
      </c>
      <c r="AW668" s="36"/>
      <c r="AX668" s="45" t="e">
        <f t="shared" si="243"/>
        <v>#REF!</v>
      </c>
      <c r="AY668" s="46">
        <v>23601491.800000001</v>
      </c>
      <c r="AZ668" s="46"/>
      <c r="BA668" s="46"/>
      <c r="BB668" s="46"/>
      <c r="BC668" s="46"/>
      <c r="BD668" s="46">
        <v>1124982.49</v>
      </c>
      <c r="BE668" s="45"/>
      <c r="BF668" s="45">
        <v>0</v>
      </c>
      <c r="BG668" s="46"/>
      <c r="BH668" s="46"/>
      <c r="BI668" s="46"/>
      <c r="BJ668" s="46">
        <v>19104749.32</v>
      </c>
      <c r="BK668" s="46"/>
      <c r="BL668" s="46">
        <v>2693361.81</v>
      </c>
      <c r="BM668" s="46">
        <v>236014.92</v>
      </c>
      <c r="BN668" s="46">
        <v>442383.26</v>
      </c>
      <c r="BP668" s="48">
        <f>+AY668-'Приложение 2'!E670</f>
        <v>0</v>
      </c>
    </row>
    <row r="669" spans="1:73" ht="12.75" customHeight="1" x14ac:dyDescent="0.2">
      <c r="A669" s="36">
        <f t="shared" si="236"/>
        <v>655</v>
      </c>
      <c r="B669" s="36">
        <f t="shared" si="237"/>
        <v>165</v>
      </c>
      <c r="C669" s="37" t="s">
        <v>210</v>
      </c>
      <c r="D669" s="36" t="s">
        <v>791</v>
      </c>
      <c r="E669" s="38" t="s">
        <v>81</v>
      </c>
      <c r="F669" s="39" t="s">
        <v>61</v>
      </c>
      <c r="G669" s="39">
        <v>5</v>
      </c>
      <c r="H669" s="39">
        <v>2</v>
      </c>
      <c r="I669" s="38">
        <v>2366.1</v>
      </c>
      <c r="J669" s="38">
        <v>2366.1</v>
      </c>
      <c r="K669" s="38">
        <v>0</v>
      </c>
      <c r="L669" s="40">
        <v>129</v>
      </c>
      <c r="M669" s="41">
        <f t="shared" si="235"/>
        <v>55211310.899999999</v>
      </c>
      <c r="N669" s="41"/>
      <c r="O669" s="41">
        <v>2055666.75</v>
      </c>
      <c r="P669" s="41">
        <v>0</v>
      </c>
      <c r="Q669" s="41">
        <f t="shared" si="242"/>
        <v>1992445.2409999999</v>
      </c>
      <c r="R669" s="41">
        <f>IF(Y669&gt;0, Y669, 0)</f>
        <v>9838243.8000000007</v>
      </c>
      <c r="S669" s="41">
        <f>IF(Y669&gt;0, AY669-O669-P669-Q669-R669, 0)</f>
        <v>41324955.108999997</v>
      </c>
      <c r="T669" s="38">
        <v>20293.509999999998</v>
      </c>
      <c r="U669" s="38">
        <v>23334.31</v>
      </c>
      <c r="V669" s="39">
        <v>2027</v>
      </c>
      <c r="W669" s="43">
        <v>1713695</v>
      </c>
      <c r="X669" s="43">
        <f t="shared" si="244"/>
        <v>278750.24100000004</v>
      </c>
      <c r="Y669" s="43">
        <f>+(J669*11.55+K669*23.1)*12*30</f>
        <v>9838243.8000000007</v>
      </c>
      <c r="Z669" s="33"/>
      <c r="AA669" s="43">
        <f t="shared" si="239"/>
        <v>55211310.89307034</v>
      </c>
      <c r="AB669" s="43">
        <v>6718277.6500000004</v>
      </c>
      <c r="AC669" s="43">
        <v>2718148.06</v>
      </c>
      <c r="AD669" s="43">
        <v>0</v>
      </c>
      <c r="AE669" s="43">
        <v>2191485.71</v>
      </c>
      <c r="AF669" s="43">
        <v>958075.47</v>
      </c>
      <c r="AG669" s="43">
        <v>0</v>
      </c>
      <c r="AH669" s="43">
        <v>0</v>
      </c>
      <c r="AI669" s="43">
        <v>0</v>
      </c>
      <c r="AJ669" s="43">
        <v>12282013.74</v>
      </c>
      <c r="AK669" s="43">
        <v>0</v>
      </c>
      <c r="AL669" s="43">
        <v>16270290.24</v>
      </c>
      <c r="AM669" s="43">
        <v>6878192.2599999998</v>
      </c>
      <c r="AN669" s="43">
        <v>5592691.4179999996</v>
      </c>
      <c r="AO669" s="43">
        <v>552113.10889999999</v>
      </c>
      <c r="AP669" s="43">
        <v>1050023.2361703401</v>
      </c>
      <c r="AQ669" s="5">
        <f t="shared" si="240"/>
        <v>7</v>
      </c>
      <c r="AS669" s="36">
        <f t="shared" si="245"/>
        <v>243</v>
      </c>
      <c r="AT669" s="36">
        <f t="shared" si="246"/>
        <v>163</v>
      </c>
      <c r="AU669" s="37" t="s">
        <v>210</v>
      </c>
      <c r="AV669" s="36" t="s">
        <v>791</v>
      </c>
      <c r="AW669" s="36"/>
      <c r="AX669" s="45">
        <f t="shared" si="243"/>
        <v>0</v>
      </c>
      <c r="AY669" s="46">
        <v>55211310.899999999</v>
      </c>
      <c r="AZ669" s="46">
        <v>6718277.6500000004</v>
      </c>
      <c r="BA669" s="46">
        <v>2718148.06</v>
      </c>
      <c r="BB669" s="46"/>
      <c r="BC669" s="46">
        <v>2191485.71</v>
      </c>
      <c r="BD669" s="46">
        <v>958075.47</v>
      </c>
      <c r="BE669" s="45"/>
      <c r="BF669" s="45">
        <v>0</v>
      </c>
      <c r="BG669" s="46"/>
      <c r="BH669" s="46">
        <v>12282013.74</v>
      </c>
      <c r="BI669" s="46"/>
      <c r="BJ669" s="46">
        <v>16270290.24</v>
      </c>
      <c r="BK669" s="46">
        <v>6878192.2599999998</v>
      </c>
      <c r="BL669" s="46">
        <v>5592691.4199999999</v>
      </c>
      <c r="BM669" s="46">
        <v>552113.11</v>
      </c>
      <c r="BN669" s="46">
        <v>1050023.24</v>
      </c>
      <c r="BP669" s="48">
        <f>+AY669-'Приложение 2'!E671</f>
        <v>0</v>
      </c>
    </row>
    <row r="670" spans="1:73" ht="12.75" customHeight="1" x14ac:dyDescent="0.2">
      <c r="A670" s="36">
        <f t="shared" si="236"/>
        <v>656</v>
      </c>
      <c r="B670" s="36">
        <f t="shared" si="237"/>
        <v>166</v>
      </c>
      <c r="C670" s="37" t="s">
        <v>233</v>
      </c>
      <c r="D670" s="36" t="s">
        <v>792</v>
      </c>
      <c r="E670" s="38" t="s">
        <v>86</v>
      </c>
      <c r="F670" s="39" t="s">
        <v>61</v>
      </c>
      <c r="G670" s="39">
        <v>5</v>
      </c>
      <c r="H670" s="39">
        <v>1</v>
      </c>
      <c r="I670" s="38">
        <v>3233.2</v>
      </c>
      <c r="J670" s="38">
        <v>3092</v>
      </c>
      <c r="K670" s="38">
        <v>141.19999999999999</v>
      </c>
      <c r="L670" s="40">
        <v>130</v>
      </c>
      <c r="M670" s="41">
        <f t="shared" si="235"/>
        <v>73585530.420000002</v>
      </c>
      <c r="N670" s="41"/>
      <c r="O670" s="41">
        <v>2692880.95</v>
      </c>
      <c r="P670" s="41">
        <v>0</v>
      </c>
      <c r="Q670" s="41">
        <f t="shared" si="242"/>
        <v>2813356.844</v>
      </c>
      <c r="R670" s="41">
        <v>1403075.52</v>
      </c>
      <c r="S670" s="41">
        <v>66676217.105999999</v>
      </c>
      <c r="T670" s="38">
        <v>19916.93</v>
      </c>
      <c r="U670" s="38">
        <v>22759.35</v>
      </c>
      <c r="V670" s="39">
        <v>2027</v>
      </c>
      <c r="W670" s="43">
        <v>2415818.7799999998</v>
      </c>
      <c r="X670" s="43">
        <f t="shared" si="244"/>
        <v>397538.06400000007</v>
      </c>
      <c r="Y670" s="43">
        <f>+(J670*11.55+K670*23.1)*12*30</f>
        <v>14030755.200000003</v>
      </c>
      <c r="Z670" s="33"/>
      <c r="AA670" s="43">
        <f t="shared" si="239"/>
        <v>73585530.422554895</v>
      </c>
      <c r="AB670" s="43">
        <v>9877147.3699999992</v>
      </c>
      <c r="AC670" s="43">
        <v>4068567.57</v>
      </c>
      <c r="AD670" s="43">
        <v>4353712.54</v>
      </c>
      <c r="AE670" s="43">
        <v>3279380.07</v>
      </c>
      <c r="AF670" s="43">
        <v>0</v>
      </c>
      <c r="AG670" s="43">
        <v>0</v>
      </c>
      <c r="AH670" s="43">
        <v>0</v>
      </c>
      <c r="AI670" s="43">
        <v>0</v>
      </c>
      <c r="AJ670" s="43">
        <v>18281077.48</v>
      </c>
      <c r="AK670" s="43">
        <v>2737797.19</v>
      </c>
      <c r="AL670" s="43">
        <v>11560029.289999999</v>
      </c>
      <c r="AM670" s="43">
        <v>10237706.82</v>
      </c>
      <c r="AN670" s="43">
        <v>7046059.4123</v>
      </c>
      <c r="AO670" s="43">
        <v>735855.30420000001</v>
      </c>
      <c r="AP670" s="43">
        <v>1408197.3760549</v>
      </c>
      <c r="AQ670" s="5">
        <f t="shared" si="240"/>
        <v>8</v>
      </c>
      <c r="AS670" s="36">
        <f t="shared" si="245"/>
        <v>244</v>
      </c>
      <c r="AT670" s="36">
        <f t="shared" si="246"/>
        <v>164</v>
      </c>
      <c r="AU670" s="37" t="s">
        <v>233</v>
      </c>
      <c r="AV670" s="36" t="s">
        <v>792</v>
      </c>
      <c r="AW670" s="36"/>
      <c r="AX670" s="45">
        <f t="shared" si="243"/>
        <v>0</v>
      </c>
      <c r="AY670" s="46">
        <v>73585530.420000002</v>
      </c>
      <c r="AZ670" s="46">
        <v>9877147.3699999992</v>
      </c>
      <c r="BA670" s="46">
        <v>4068567.57</v>
      </c>
      <c r="BB670" s="46">
        <v>4353712.54</v>
      </c>
      <c r="BC670" s="46">
        <v>3279380.07</v>
      </c>
      <c r="BD670" s="46"/>
      <c r="BE670" s="45"/>
      <c r="BF670" s="45">
        <v>0</v>
      </c>
      <c r="BG670" s="46"/>
      <c r="BH670" s="46">
        <v>18281077.48</v>
      </c>
      <c r="BI670" s="46">
        <v>2737797.19</v>
      </c>
      <c r="BJ670" s="46">
        <v>11560029.289999999</v>
      </c>
      <c r="BK670" s="46">
        <v>10237706.82</v>
      </c>
      <c r="BL670" s="46">
        <v>7046059.4100000001</v>
      </c>
      <c r="BM670" s="46">
        <v>735855.3</v>
      </c>
      <c r="BN670" s="46">
        <v>1408197.38</v>
      </c>
      <c r="BP670" s="48">
        <f>+AY670-'Приложение 2'!E672</f>
        <v>0</v>
      </c>
      <c r="BR670" s="74"/>
      <c r="BT670" s="75"/>
      <c r="BU670" s="75"/>
    </row>
    <row r="671" spans="1:73" ht="12.75" customHeight="1" x14ac:dyDescent="0.2">
      <c r="A671" s="36">
        <f t="shared" si="236"/>
        <v>657</v>
      </c>
      <c r="B671" s="36">
        <f t="shared" si="237"/>
        <v>167</v>
      </c>
      <c r="C671" s="37" t="s">
        <v>233</v>
      </c>
      <c r="D671" s="36" t="s">
        <v>793</v>
      </c>
      <c r="E671" s="38" t="s">
        <v>69</v>
      </c>
      <c r="F671" s="39" t="s">
        <v>61</v>
      </c>
      <c r="G671" s="39">
        <v>5</v>
      </c>
      <c r="H671" s="39">
        <v>5</v>
      </c>
      <c r="I671" s="38">
        <v>3375.2</v>
      </c>
      <c r="J671" s="38">
        <v>2958</v>
      </c>
      <c r="K671" s="38">
        <v>417.2</v>
      </c>
      <c r="L671" s="40">
        <v>116</v>
      </c>
      <c r="M671" s="41" t="e">
        <f t="shared" si="235"/>
        <v>#REF!</v>
      </c>
      <c r="N671" s="41"/>
      <c r="O671" s="41">
        <v>698950.09</v>
      </c>
      <c r="P671" s="41">
        <v>0</v>
      </c>
      <c r="Q671" s="41">
        <f t="shared" si="242"/>
        <v>446782.64399999997</v>
      </c>
      <c r="R671" s="41" t="e">
        <f>IF(Y671&gt;0, Y671, 0)</f>
        <v>#REF!</v>
      </c>
      <c r="S671" s="41" t="e">
        <f>IF(Y671&gt;0, AY671-O671-P671-Q671-R671, 0)</f>
        <v>#REF!</v>
      </c>
      <c r="T671" s="38">
        <v>3575.41</v>
      </c>
      <c r="U671" s="38">
        <v>4105.17</v>
      </c>
      <c r="V671" s="39">
        <v>2027</v>
      </c>
      <c r="W671" s="50">
        <v>0</v>
      </c>
      <c r="X671" s="43">
        <f t="shared" si="244"/>
        <v>446782.64399999997</v>
      </c>
      <c r="Y671" s="50" t="e">
        <f>+(J671*11.55+K671*23.1)*12*30+[4]Лист1!$BC$25</f>
        <v>#REF!</v>
      </c>
      <c r="Z671" s="33"/>
      <c r="AA671" s="43">
        <f t="shared" si="239"/>
        <v>13855769.777029879</v>
      </c>
      <c r="AB671" s="43">
        <v>0</v>
      </c>
      <c r="AC671" s="43">
        <v>0</v>
      </c>
      <c r="AD671" s="43">
        <v>0</v>
      </c>
      <c r="AE671" s="43">
        <v>0</v>
      </c>
      <c r="AF671" s="43">
        <v>0</v>
      </c>
      <c r="AG671" s="43">
        <v>0</v>
      </c>
      <c r="AH671" s="43">
        <v>0</v>
      </c>
      <c r="AI671" s="43">
        <v>0</v>
      </c>
      <c r="AJ671" s="43">
        <v>0</v>
      </c>
      <c r="AK671" s="43">
        <v>0</v>
      </c>
      <c r="AL671" s="43">
        <v>12067738.109999999</v>
      </c>
      <c r="AM671" s="43">
        <v>0</v>
      </c>
      <c r="AN671" s="43">
        <v>1385576.9779999999</v>
      </c>
      <c r="AO671" s="43">
        <v>138557.69779999999</v>
      </c>
      <c r="AP671" s="43">
        <v>263896.99122988002</v>
      </c>
      <c r="AQ671" s="5">
        <f t="shared" si="240"/>
        <v>1</v>
      </c>
      <c r="AS671" s="36">
        <f t="shared" si="245"/>
        <v>245</v>
      </c>
      <c r="AT671" s="36">
        <f t="shared" si="246"/>
        <v>165</v>
      </c>
      <c r="AU671" s="37" t="s">
        <v>233</v>
      </c>
      <c r="AV671" s="36" t="s">
        <v>793</v>
      </c>
      <c r="AW671" s="36"/>
      <c r="AX671" s="45" t="e">
        <f t="shared" si="243"/>
        <v>#REF!</v>
      </c>
      <c r="AY671" s="46">
        <v>13855769.779999999</v>
      </c>
      <c r="AZ671" s="46"/>
      <c r="BA671" s="46"/>
      <c r="BB671" s="46"/>
      <c r="BC671" s="46"/>
      <c r="BD671" s="46"/>
      <c r="BE671" s="45"/>
      <c r="BF671" s="45">
        <v>0</v>
      </c>
      <c r="BG671" s="46"/>
      <c r="BH671" s="46"/>
      <c r="BI671" s="46"/>
      <c r="BJ671" s="46">
        <v>12067738.109999999</v>
      </c>
      <c r="BK671" s="46"/>
      <c r="BL671" s="46">
        <v>1385576.98</v>
      </c>
      <c r="BM671" s="46">
        <v>138557.70000000001</v>
      </c>
      <c r="BN671" s="46">
        <v>263896.99</v>
      </c>
      <c r="BP671" s="48">
        <f>+AY671-'Приложение 2'!E673</f>
        <v>0</v>
      </c>
    </row>
    <row r="672" spans="1:73" ht="12.75" customHeight="1" x14ac:dyDescent="0.2">
      <c r="A672" s="36">
        <f t="shared" si="236"/>
        <v>658</v>
      </c>
      <c r="B672" s="36">
        <f t="shared" si="237"/>
        <v>168</v>
      </c>
      <c r="C672" s="37" t="s">
        <v>233</v>
      </c>
      <c r="D672" s="36" t="s">
        <v>794</v>
      </c>
      <c r="E672" s="38" t="s">
        <v>144</v>
      </c>
      <c r="F672" s="39" t="s">
        <v>61</v>
      </c>
      <c r="G672" s="39">
        <v>5</v>
      </c>
      <c r="H672" s="39">
        <v>5</v>
      </c>
      <c r="I672" s="38">
        <v>3659.6</v>
      </c>
      <c r="J672" s="38">
        <v>2861.4</v>
      </c>
      <c r="K672" s="38">
        <v>798.2</v>
      </c>
      <c r="L672" s="40">
        <v>103</v>
      </c>
      <c r="M672" s="41">
        <f t="shared" si="235"/>
        <v>15023280.119999999</v>
      </c>
      <c r="N672" s="41"/>
      <c r="O672" s="41">
        <v>0</v>
      </c>
      <c r="P672" s="41">
        <v>0</v>
      </c>
      <c r="Q672" s="41">
        <f t="shared" si="242"/>
        <v>1276977.568</v>
      </c>
      <c r="R672" s="41">
        <f>+AY672-O672-P672-Q672</f>
        <v>13746302.551999999</v>
      </c>
      <c r="S672" s="41">
        <v>0</v>
      </c>
      <c r="T672" s="38">
        <v>3575.41</v>
      </c>
      <c r="U672" s="38">
        <v>4105.17</v>
      </c>
      <c r="V672" s="39">
        <v>2027</v>
      </c>
      <c r="W672" s="50">
        <v>751804.15</v>
      </c>
      <c r="X672" s="43">
        <f t="shared" si="244"/>
        <v>525173.41800000006</v>
      </c>
      <c r="Y672" s="50">
        <f>+(J672*11.55+K672*23.1)*12*30</f>
        <v>18535532.400000002</v>
      </c>
      <c r="Z672" s="33"/>
      <c r="AA672" s="43">
        <f t="shared" si="239"/>
        <v>15023280.127655981</v>
      </c>
      <c r="AB672" s="43">
        <v>0</v>
      </c>
      <c r="AC672" s="43">
        <v>0</v>
      </c>
      <c r="AD672" s="43">
        <v>0</v>
      </c>
      <c r="AE672" s="43">
        <v>0</v>
      </c>
      <c r="AF672" s="43">
        <v>0</v>
      </c>
      <c r="AG672" s="43">
        <v>0</v>
      </c>
      <c r="AH672" s="43">
        <v>0</v>
      </c>
      <c r="AI672" s="43">
        <v>0</v>
      </c>
      <c r="AJ672" s="43">
        <v>0</v>
      </c>
      <c r="AK672" s="43">
        <v>0</v>
      </c>
      <c r="AL672" s="43">
        <v>13084585.92</v>
      </c>
      <c r="AM672" s="43">
        <v>0</v>
      </c>
      <c r="AN672" s="43">
        <v>1502328.013</v>
      </c>
      <c r="AO672" s="43">
        <v>150232.80129999999</v>
      </c>
      <c r="AP672" s="43">
        <v>286133.39335597999</v>
      </c>
      <c r="AQ672" s="5">
        <f t="shared" si="240"/>
        <v>1</v>
      </c>
      <c r="AS672" s="36">
        <f t="shared" si="245"/>
        <v>246</v>
      </c>
      <c r="AT672" s="36">
        <f t="shared" si="246"/>
        <v>166</v>
      </c>
      <c r="AU672" s="37" t="s">
        <v>233</v>
      </c>
      <c r="AV672" s="36" t="s">
        <v>794</v>
      </c>
      <c r="AW672" s="36"/>
      <c r="AX672" s="45">
        <f t="shared" si="243"/>
        <v>0</v>
      </c>
      <c r="AY672" s="46">
        <v>15023280.119999999</v>
      </c>
      <c r="AZ672" s="46"/>
      <c r="BA672" s="46"/>
      <c r="BB672" s="46"/>
      <c r="BC672" s="46"/>
      <c r="BD672" s="46"/>
      <c r="BE672" s="45"/>
      <c r="BF672" s="45">
        <v>0</v>
      </c>
      <c r="BG672" s="46"/>
      <c r="BH672" s="46"/>
      <c r="BI672" s="46"/>
      <c r="BJ672" s="46">
        <v>13084585.92</v>
      </c>
      <c r="BK672" s="46"/>
      <c r="BL672" s="46">
        <v>1502328.01</v>
      </c>
      <c r="BM672" s="46">
        <v>150232.79999999999</v>
      </c>
      <c r="BN672" s="46">
        <v>286133.39</v>
      </c>
      <c r="BP672" s="48">
        <f>+AY672-'Приложение 2'!E674</f>
        <v>0</v>
      </c>
    </row>
    <row r="673" spans="1:73" ht="12.75" customHeight="1" x14ac:dyDescent="0.2">
      <c r="A673" s="36">
        <f t="shared" si="236"/>
        <v>659</v>
      </c>
      <c r="B673" s="36">
        <f t="shared" si="237"/>
        <v>169</v>
      </c>
      <c r="C673" s="37" t="s">
        <v>233</v>
      </c>
      <c r="D673" s="36" t="s">
        <v>795</v>
      </c>
      <c r="E673" s="38" t="s">
        <v>285</v>
      </c>
      <c r="F673" s="39" t="s">
        <v>61</v>
      </c>
      <c r="G673" s="39">
        <v>3</v>
      </c>
      <c r="H673" s="39">
        <v>2</v>
      </c>
      <c r="I673" s="38">
        <v>994.3</v>
      </c>
      <c r="J673" s="38">
        <v>775.2</v>
      </c>
      <c r="K673" s="38">
        <v>168.7</v>
      </c>
      <c r="L673" s="40">
        <v>26</v>
      </c>
      <c r="M673" s="41" t="e">
        <f t="shared" si="235"/>
        <v>#REF!</v>
      </c>
      <c r="N673" s="41"/>
      <c r="O673" s="41">
        <v>0</v>
      </c>
      <c r="P673" s="41">
        <v>0</v>
      </c>
      <c r="Q673" s="41">
        <f t="shared" si="242"/>
        <v>131075.40600000002</v>
      </c>
      <c r="R673" s="41" t="e">
        <f>IF(Y673&gt;0, Y673, 0)</f>
        <v>#REF!</v>
      </c>
      <c r="S673" s="41">
        <f>+AY673-O673-P673-Q673</f>
        <v>4077840.7540000002</v>
      </c>
      <c r="T673" s="38">
        <v>3970.92</v>
      </c>
      <c r="U673" s="38">
        <v>4459.07</v>
      </c>
      <c r="V673" s="39">
        <v>2027</v>
      </c>
      <c r="W673" s="50">
        <v>0</v>
      </c>
      <c r="X673" s="43">
        <f t="shared" si="244"/>
        <v>131075.40600000002</v>
      </c>
      <c r="Y673" s="50" t="e">
        <f>+(J673*11.55+K673*23.1)*12*30+[4]Лист1!$BC$29</f>
        <v>#REF!</v>
      </c>
      <c r="Z673" s="33"/>
      <c r="AA673" s="43">
        <f t="shared" si="239"/>
        <v>4208916.1687945798</v>
      </c>
      <c r="AB673" s="43">
        <v>3748149.28</v>
      </c>
      <c r="AC673" s="43">
        <v>0</v>
      </c>
      <c r="AD673" s="43">
        <v>0</v>
      </c>
      <c r="AE673" s="43">
        <v>0</v>
      </c>
      <c r="AF673" s="43">
        <v>0</v>
      </c>
      <c r="AG673" s="43">
        <v>0</v>
      </c>
      <c r="AH673" s="43">
        <v>0</v>
      </c>
      <c r="AI673" s="43">
        <v>0</v>
      </c>
      <c r="AJ673" s="43">
        <v>0</v>
      </c>
      <c r="AK673" s="43">
        <v>0</v>
      </c>
      <c r="AL673" s="43">
        <v>0</v>
      </c>
      <c r="AM673" s="43">
        <v>0</v>
      </c>
      <c r="AN673" s="43">
        <v>336713.29359999998</v>
      </c>
      <c r="AO673" s="43">
        <v>42089.161699999997</v>
      </c>
      <c r="AP673" s="43">
        <v>81964.433494579993</v>
      </c>
      <c r="AQ673" s="5">
        <f t="shared" si="240"/>
        <v>1</v>
      </c>
      <c r="AS673" s="36">
        <f t="shared" si="245"/>
        <v>247</v>
      </c>
      <c r="AT673" s="36">
        <f t="shared" si="246"/>
        <v>167</v>
      </c>
      <c r="AU673" s="37" t="s">
        <v>233</v>
      </c>
      <c r="AV673" s="36" t="s">
        <v>795</v>
      </c>
      <c r="AW673" s="36"/>
      <c r="AX673" s="45" t="e">
        <f t="shared" si="243"/>
        <v>#REF!</v>
      </c>
      <c r="AY673" s="46">
        <v>4208916.16</v>
      </c>
      <c r="AZ673" s="46">
        <v>3748149.28</v>
      </c>
      <c r="BA673" s="46"/>
      <c r="BB673" s="46"/>
      <c r="BC673" s="46"/>
      <c r="BD673" s="46"/>
      <c r="BE673" s="45"/>
      <c r="BF673" s="45">
        <v>0</v>
      </c>
      <c r="BG673" s="46"/>
      <c r="BH673" s="46"/>
      <c r="BI673" s="46"/>
      <c r="BJ673" s="46"/>
      <c r="BK673" s="46"/>
      <c r="BL673" s="46">
        <v>336713.29</v>
      </c>
      <c r="BM673" s="46">
        <v>42089.16</v>
      </c>
      <c r="BN673" s="46">
        <v>81964.429999999993</v>
      </c>
      <c r="BP673" s="48">
        <f>+AY673-'Приложение 2'!E675</f>
        <v>0</v>
      </c>
    </row>
    <row r="674" spans="1:73" ht="12.75" customHeight="1" x14ac:dyDescent="0.2">
      <c r="A674" s="36">
        <f t="shared" si="236"/>
        <v>660</v>
      </c>
      <c r="B674" s="36">
        <f t="shared" si="237"/>
        <v>170</v>
      </c>
      <c r="C674" s="37" t="s">
        <v>233</v>
      </c>
      <c r="D674" s="36" t="s">
        <v>796</v>
      </c>
      <c r="E674" s="38" t="s">
        <v>60</v>
      </c>
      <c r="F674" s="39" t="s">
        <v>61</v>
      </c>
      <c r="G674" s="39">
        <v>5</v>
      </c>
      <c r="H674" s="39">
        <v>4</v>
      </c>
      <c r="I674" s="38">
        <v>3354.7</v>
      </c>
      <c r="J674" s="38">
        <v>2956.3</v>
      </c>
      <c r="K674" s="38">
        <v>398.4</v>
      </c>
      <c r="L674" s="40">
        <v>89</v>
      </c>
      <c r="M674" s="41">
        <f t="shared" si="235"/>
        <v>17033187.330000002</v>
      </c>
      <c r="N674" s="41"/>
      <c r="O674" s="41">
        <v>0</v>
      </c>
      <c r="P674" s="41">
        <v>0</v>
      </c>
      <c r="Q674" s="41">
        <f t="shared" si="242"/>
        <v>442152.71100000007</v>
      </c>
      <c r="R674" s="41">
        <v>3116152.2960000001</v>
      </c>
      <c r="S674" s="41">
        <v>13474882.323000001</v>
      </c>
      <c r="T674" s="38">
        <v>4422.1899999999996</v>
      </c>
      <c r="U674" s="38">
        <v>5077.41</v>
      </c>
      <c r="V674" s="39">
        <v>2027</v>
      </c>
      <c r="W674" s="43">
        <v>0</v>
      </c>
      <c r="X674" s="43">
        <f t="shared" si="244"/>
        <v>442152.71100000007</v>
      </c>
      <c r="Y674" s="43" t="e">
        <f>+(J674*11.55+K674*23.1)*12*30+[4]Лист1!$BC$27</f>
        <v>#REF!</v>
      </c>
      <c r="Z674" s="33"/>
      <c r="AA674" s="43">
        <f t="shared" si="239"/>
        <v>17033187.332187179</v>
      </c>
      <c r="AB674" s="43">
        <v>0</v>
      </c>
      <c r="AC674" s="43">
        <v>0</v>
      </c>
      <c r="AD674" s="43">
        <v>0</v>
      </c>
      <c r="AE674" s="43">
        <v>0</v>
      </c>
      <c r="AF674" s="43">
        <v>0</v>
      </c>
      <c r="AG674" s="43">
        <v>0</v>
      </c>
      <c r="AH674" s="43">
        <v>0</v>
      </c>
      <c r="AI674" s="43">
        <v>0</v>
      </c>
      <c r="AJ674" s="43">
        <v>0</v>
      </c>
      <c r="AK674" s="43">
        <v>2840680.51</v>
      </c>
      <c r="AL674" s="43">
        <v>11994442.130000001</v>
      </c>
      <c r="AM674" s="43">
        <v>0</v>
      </c>
      <c r="AN674" s="43">
        <v>1703318.733</v>
      </c>
      <c r="AO674" s="43">
        <v>170331.87330000001</v>
      </c>
      <c r="AP674" s="43">
        <v>324414.08588718</v>
      </c>
      <c r="AQ674" s="5">
        <f t="shared" si="240"/>
        <v>2</v>
      </c>
      <c r="AS674" s="36">
        <f t="shared" si="245"/>
        <v>248</v>
      </c>
      <c r="AT674" s="36">
        <f t="shared" si="246"/>
        <v>168</v>
      </c>
      <c r="AU674" s="37" t="s">
        <v>233</v>
      </c>
      <c r="AV674" s="36" t="s">
        <v>796</v>
      </c>
      <c r="AW674" s="36"/>
      <c r="AX674" s="45">
        <f t="shared" si="243"/>
        <v>0</v>
      </c>
      <c r="AY674" s="46">
        <v>17033187.329999998</v>
      </c>
      <c r="AZ674" s="46"/>
      <c r="BA674" s="46"/>
      <c r="BB674" s="46"/>
      <c r="BC674" s="46"/>
      <c r="BD674" s="46"/>
      <c r="BE674" s="45"/>
      <c r="BF674" s="45">
        <v>0</v>
      </c>
      <c r="BG674" s="46"/>
      <c r="BH674" s="46"/>
      <c r="BI674" s="46">
        <v>2840680.51</v>
      </c>
      <c r="BJ674" s="46">
        <v>11994442.130000001</v>
      </c>
      <c r="BK674" s="46"/>
      <c r="BL674" s="46">
        <v>1703318.73</v>
      </c>
      <c r="BM674" s="46">
        <v>170331.87</v>
      </c>
      <c r="BN674" s="46">
        <v>324414.09000000003</v>
      </c>
      <c r="BP674" s="48">
        <f>+AY674-'Приложение 2'!E676</f>
        <v>0</v>
      </c>
      <c r="BR674" s="74"/>
      <c r="BT674" s="75"/>
      <c r="BU674" s="75"/>
    </row>
    <row r="675" spans="1:73" ht="12.75" customHeight="1" x14ac:dyDescent="0.2">
      <c r="A675" s="36">
        <f t="shared" si="236"/>
        <v>661</v>
      </c>
      <c r="B675" s="36">
        <f t="shared" si="237"/>
        <v>171</v>
      </c>
      <c r="C675" s="37" t="s">
        <v>233</v>
      </c>
      <c r="D675" s="36" t="s">
        <v>797</v>
      </c>
      <c r="E675" s="38" t="s">
        <v>113</v>
      </c>
      <c r="F675" s="39" t="s">
        <v>61</v>
      </c>
      <c r="G675" s="39">
        <v>9</v>
      </c>
      <c r="H675" s="39">
        <v>1</v>
      </c>
      <c r="I675" s="38">
        <v>2037.4</v>
      </c>
      <c r="J675" s="38">
        <v>2037.4</v>
      </c>
      <c r="K675" s="38">
        <v>0</v>
      </c>
      <c r="L675" s="40">
        <v>74</v>
      </c>
      <c r="M675" s="41">
        <f t="shared" si="235"/>
        <v>3591360</v>
      </c>
      <c r="N675" s="41"/>
      <c r="O675" s="41">
        <v>0</v>
      </c>
      <c r="P675" s="41">
        <v>0</v>
      </c>
      <c r="Q675" s="41">
        <f t="shared" si="242"/>
        <v>2326680.5380000002</v>
      </c>
      <c r="R675" s="41">
        <f>+AY675-O675-P675-Q675</f>
        <v>1264679.4619999998</v>
      </c>
      <c r="S675" s="41">
        <v>0</v>
      </c>
      <c r="T675" s="38">
        <v>1969.4</v>
      </c>
      <c r="U675" s="38">
        <v>2096.3200000000002</v>
      </c>
      <c r="V675" s="39">
        <v>2027</v>
      </c>
      <c r="W675" s="43">
        <v>2007684.82</v>
      </c>
      <c r="X675" s="43">
        <f>+(J675*15.35+K675*26.02)*12*0.85</f>
        <v>318995.71799999999</v>
      </c>
      <c r="Y675" s="43">
        <f>+(J675*15.35+K675*26.02)*12*30</f>
        <v>11258672.4</v>
      </c>
      <c r="Z675" s="33"/>
      <c r="AA675" s="53">
        <f t="shared" si="239"/>
        <v>4271050.0011999998</v>
      </c>
      <c r="AB675" s="43">
        <v>0</v>
      </c>
      <c r="AC675" s="43">
        <v>0</v>
      </c>
      <c r="AD675" s="43">
        <v>0</v>
      </c>
      <c r="AE675" s="43">
        <v>0</v>
      </c>
      <c r="AF675" s="43">
        <v>0</v>
      </c>
      <c r="AG675" s="43">
        <v>0</v>
      </c>
      <c r="AH675" s="43">
        <v>0</v>
      </c>
      <c r="AI675" s="43">
        <v>4012463.55</v>
      </c>
      <c r="AJ675" s="43">
        <v>0</v>
      </c>
      <c r="AK675" s="43">
        <v>0</v>
      </c>
      <c r="AL675" s="43">
        <v>0</v>
      </c>
      <c r="AM675" s="43">
        <v>0</v>
      </c>
      <c r="AN675" s="43">
        <v>128131.5</v>
      </c>
      <c r="AO675" s="43">
        <v>42710.5</v>
      </c>
      <c r="AP675" s="43">
        <v>87744.451199999996</v>
      </c>
      <c r="AQ675" s="5">
        <f t="shared" si="240"/>
        <v>1</v>
      </c>
      <c r="AS675" s="36">
        <f t="shared" si="245"/>
        <v>249</v>
      </c>
      <c r="AT675" s="36">
        <f t="shared" si="246"/>
        <v>169</v>
      </c>
      <c r="AU675" s="37" t="s">
        <v>233</v>
      </c>
      <c r="AV675" s="36" t="s">
        <v>797</v>
      </c>
      <c r="AW675" s="36"/>
      <c r="AX675" s="45">
        <f t="shared" si="243"/>
        <v>0</v>
      </c>
      <c r="AY675" s="46">
        <v>3591360</v>
      </c>
      <c r="AZ675" s="46"/>
      <c r="BA675" s="46"/>
      <c r="BB675" s="46"/>
      <c r="BC675" s="46"/>
      <c r="BD675" s="46"/>
      <c r="BE675" s="45"/>
      <c r="BF675" s="45">
        <v>0</v>
      </c>
      <c r="BG675" s="46">
        <v>3373924.70016</v>
      </c>
      <c r="BH675" s="46"/>
      <c r="BI675" s="46"/>
      <c r="BJ675" s="46"/>
      <c r="BK675" s="46"/>
      <c r="BL675" s="46">
        <v>107740.8</v>
      </c>
      <c r="BM675" s="46">
        <v>35913.599999999999</v>
      </c>
      <c r="BN675" s="46">
        <v>73780.899839999998</v>
      </c>
      <c r="BP675" s="48">
        <f>+AY675-'Приложение 2'!E677</f>
        <v>0</v>
      </c>
    </row>
    <row r="676" spans="1:73" ht="12.75" customHeight="1" x14ac:dyDescent="0.2">
      <c r="A676" s="36">
        <f t="shared" si="236"/>
        <v>662</v>
      </c>
      <c r="B676" s="36">
        <f t="shared" si="237"/>
        <v>172</v>
      </c>
      <c r="C676" s="37" t="s">
        <v>798</v>
      </c>
      <c r="D676" s="36" t="s">
        <v>799</v>
      </c>
      <c r="E676" s="40">
        <v>1983</v>
      </c>
      <c r="F676" s="39" t="s">
        <v>61</v>
      </c>
      <c r="G676" s="39">
        <v>5</v>
      </c>
      <c r="H676" s="39"/>
      <c r="I676" s="38">
        <v>4568.8999999999996</v>
      </c>
      <c r="J676" s="38">
        <v>3146</v>
      </c>
      <c r="K676" s="38">
        <v>1422.9</v>
      </c>
      <c r="L676" s="40">
        <v>118</v>
      </c>
      <c r="M676" s="41">
        <f t="shared" si="235"/>
        <v>47474389.050000004</v>
      </c>
      <c r="N676" s="41"/>
      <c r="O676" s="41">
        <v>1021047.87</v>
      </c>
      <c r="P676" s="41">
        <v>0</v>
      </c>
      <c r="Q676" s="41">
        <f t="shared" si="242"/>
        <v>1268654.6580000001</v>
      </c>
      <c r="R676" s="41">
        <v>2491390.44</v>
      </c>
      <c r="S676" s="41">
        <v>42693296.082000002</v>
      </c>
      <c r="T676" s="38">
        <v>9014.5</v>
      </c>
      <c r="U676" s="38">
        <v>10390.77</v>
      </c>
      <c r="V676" s="39">
        <v>2027</v>
      </c>
      <c r="W676" s="43">
        <v>562760.69999999995</v>
      </c>
      <c r="X676" s="43">
        <f>+(J676*11.55+K676*23.1)*12*0.85</f>
        <v>705893.9580000001</v>
      </c>
      <c r="Y676" s="43">
        <f>+(J676*11.55+K676*23.1)*12*30</f>
        <v>24913904.400000002</v>
      </c>
      <c r="Z676" s="33"/>
      <c r="AA676" s="43">
        <f t="shared" si="239"/>
        <v>47474389.05300352</v>
      </c>
      <c r="AB676" s="43">
        <v>0</v>
      </c>
      <c r="AC676" s="43">
        <v>5749374.7300000004</v>
      </c>
      <c r="AD676" s="43">
        <v>0</v>
      </c>
      <c r="AE676" s="43">
        <v>4634157.9800000004</v>
      </c>
      <c r="AF676" s="43">
        <v>0</v>
      </c>
      <c r="AG676" s="43">
        <v>0</v>
      </c>
      <c r="AH676" s="43">
        <v>0</v>
      </c>
      <c r="AI676" s="43">
        <v>0</v>
      </c>
      <c r="AJ676" s="43">
        <v>0</v>
      </c>
      <c r="AK676" s="43">
        <v>0</v>
      </c>
      <c r="AL676" s="43">
        <v>16335710.08</v>
      </c>
      <c r="AM676" s="43">
        <v>14467109.58</v>
      </c>
      <c r="AN676" s="43">
        <v>4912630.6826999998</v>
      </c>
      <c r="AO676" s="43">
        <v>474743.89049999998</v>
      </c>
      <c r="AP676" s="43">
        <v>900662.10980352003</v>
      </c>
      <c r="AQ676" s="5">
        <f t="shared" si="240"/>
        <v>4</v>
      </c>
      <c r="AS676" s="36">
        <f t="shared" si="245"/>
        <v>250</v>
      </c>
      <c r="AT676" s="36">
        <f t="shared" si="246"/>
        <v>170</v>
      </c>
      <c r="AU676" s="37" t="s">
        <v>798</v>
      </c>
      <c r="AV676" s="36" t="s">
        <v>799</v>
      </c>
      <c r="AW676" s="36"/>
      <c r="AX676" s="45">
        <f t="shared" si="243"/>
        <v>0</v>
      </c>
      <c r="AY676" s="46">
        <v>47474389.049999997</v>
      </c>
      <c r="AZ676" s="46"/>
      <c r="BA676" s="46">
        <v>5749374.7300000004</v>
      </c>
      <c r="BB676" s="46"/>
      <c r="BC676" s="46">
        <v>4634157.9800000004</v>
      </c>
      <c r="BD676" s="46"/>
      <c r="BE676" s="45"/>
      <c r="BF676" s="45">
        <v>0</v>
      </c>
      <c r="BG676" s="46"/>
      <c r="BH676" s="46"/>
      <c r="BI676" s="46"/>
      <c r="BJ676" s="46">
        <v>16335710.08</v>
      </c>
      <c r="BK676" s="46">
        <v>14467109.58</v>
      </c>
      <c r="BL676" s="46">
        <v>4912630.68</v>
      </c>
      <c r="BM676" s="46">
        <v>474743.89</v>
      </c>
      <c r="BN676" s="46">
        <v>900662.11</v>
      </c>
      <c r="BP676" s="48">
        <f>+AY676-'Приложение 2'!E678</f>
        <v>0</v>
      </c>
      <c r="BR676" s="74"/>
      <c r="BT676" s="75"/>
      <c r="BU676" s="75"/>
    </row>
    <row r="677" spans="1:73" ht="12.75" customHeight="1" x14ac:dyDescent="0.2">
      <c r="A677" s="36">
        <f t="shared" si="236"/>
        <v>663</v>
      </c>
      <c r="B677" s="36">
        <f t="shared" si="237"/>
        <v>173</v>
      </c>
      <c r="C677" s="37" t="s">
        <v>245</v>
      </c>
      <c r="D677" s="36" t="s">
        <v>800</v>
      </c>
      <c r="E677" s="38" t="s">
        <v>285</v>
      </c>
      <c r="F677" s="39" t="s">
        <v>61</v>
      </c>
      <c r="G677" s="39">
        <v>4</v>
      </c>
      <c r="H677" s="39">
        <v>6</v>
      </c>
      <c r="I677" s="38">
        <v>4044.71</v>
      </c>
      <c r="J677" s="38">
        <v>3028.01</v>
      </c>
      <c r="K677" s="38">
        <v>1016.7</v>
      </c>
      <c r="L677" s="40">
        <v>153</v>
      </c>
      <c r="M677" s="41">
        <f t="shared" si="235"/>
        <v>32564000.669999998</v>
      </c>
      <c r="N677" s="41"/>
      <c r="O677" s="41">
        <v>1508064.85</v>
      </c>
      <c r="P677" s="41">
        <v>0</v>
      </c>
      <c r="Q677" s="41">
        <f t="shared" si="242"/>
        <v>596284.71210000012</v>
      </c>
      <c r="R677" s="41">
        <v>1861418.834</v>
      </c>
      <c r="S677" s="41">
        <v>28598232.273899999</v>
      </c>
      <c r="T677" s="38">
        <v>6969.89</v>
      </c>
      <c r="U677" s="38">
        <v>8051.01</v>
      </c>
      <c r="V677" s="39">
        <v>2027</v>
      </c>
      <c r="W677" s="50">
        <v>0</v>
      </c>
      <c r="X677" s="43">
        <f>+(J677*11.55+K677*23.1)*12*0.85</f>
        <v>596284.71210000012</v>
      </c>
      <c r="Y677" s="50" t="e">
        <f>+(J677*11.55+K677*23.1)*12*30+[4]Лист1!$BC$34</f>
        <v>#REF!</v>
      </c>
      <c r="Z677" s="33"/>
      <c r="AA677" s="43">
        <f t="shared" si="239"/>
        <v>32564000.664706159</v>
      </c>
      <c r="AB677" s="43">
        <v>0</v>
      </c>
      <c r="AC677" s="43">
        <v>6066080.7599999998</v>
      </c>
      <c r="AD677" s="43">
        <v>0</v>
      </c>
      <c r="AE677" s="43">
        <v>4889420.37</v>
      </c>
      <c r="AF677" s="43">
        <v>0</v>
      </c>
      <c r="AG677" s="43">
        <v>0</v>
      </c>
      <c r="AH677" s="43">
        <v>0</v>
      </c>
      <c r="AI677" s="43">
        <v>0</v>
      </c>
      <c r="AJ677" s="43">
        <v>0</v>
      </c>
      <c r="AK677" s="43">
        <v>0</v>
      </c>
      <c r="AL677" s="43">
        <v>17235684.329999998</v>
      </c>
      <c r="AM677" s="43">
        <v>0</v>
      </c>
      <c r="AN677" s="43">
        <v>3430691.0690000001</v>
      </c>
      <c r="AO677" s="43">
        <v>325640.00660000002</v>
      </c>
      <c r="AP677" s="43">
        <v>616484.12910616002</v>
      </c>
      <c r="AQ677" s="5">
        <f t="shared" si="240"/>
        <v>3</v>
      </c>
      <c r="AS677" s="36">
        <f t="shared" si="245"/>
        <v>251</v>
      </c>
      <c r="AT677" s="36">
        <f t="shared" si="246"/>
        <v>171</v>
      </c>
      <c r="AU677" s="37" t="s">
        <v>245</v>
      </c>
      <c r="AV677" s="36" t="s">
        <v>800</v>
      </c>
      <c r="AW677" s="36"/>
      <c r="AX677" s="45">
        <f t="shared" si="243"/>
        <v>0</v>
      </c>
      <c r="AY677" s="46">
        <v>32564000.670000002</v>
      </c>
      <c r="AZ677" s="46"/>
      <c r="BA677" s="46">
        <v>6066080.7599999998</v>
      </c>
      <c r="BB677" s="46"/>
      <c r="BC677" s="46">
        <v>4889420.37</v>
      </c>
      <c r="BD677" s="46"/>
      <c r="BE677" s="45"/>
      <c r="BF677" s="45">
        <v>0</v>
      </c>
      <c r="BG677" s="46"/>
      <c r="BH677" s="46"/>
      <c r="BI677" s="46"/>
      <c r="BJ677" s="46">
        <v>17235684.329999998</v>
      </c>
      <c r="BK677" s="46"/>
      <c r="BL677" s="46">
        <v>3430691.07</v>
      </c>
      <c r="BM677" s="46">
        <v>325640.01</v>
      </c>
      <c r="BN677" s="46">
        <v>616484.13</v>
      </c>
      <c r="BP677" s="48">
        <f>+AY677-'Приложение 2'!E679</f>
        <v>0</v>
      </c>
      <c r="BR677" s="74"/>
      <c r="BT677" s="75"/>
      <c r="BU677" s="75"/>
    </row>
    <row r="678" spans="1:73" ht="12.75" customHeight="1" x14ac:dyDescent="0.2">
      <c r="A678" s="36">
        <f t="shared" si="236"/>
        <v>664</v>
      </c>
      <c r="B678" s="36">
        <f t="shared" si="237"/>
        <v>174</v>
      </c>
      <c r="C678" s="37" t="s">
        <v>245</v>
      </c>
      <c r="D678" s="36" t="s">
        <v>801</v>
      </c>
      <c r="E678" s="38" t="s">
        <v>304</v>
      </c>
      <c r="F678" s="39" t="s">
        <v>61</v>
      </c>
      <c r="G678" s="39">
        <v>4</v>
      </c>
      <c r="H678" s="39">
        <v>6</v>
      </c>
      <c r="I678" s="38">
        <v>3902.1</v>
      </c>
      <c r="J678" s="38">
        <v>3172.6</v>
      </c>
      <c r="K678" s="38">
        <v>729.5</v>
      </c>
      <c r="L678" s="40">
        <v>158</v>
      </c>
      <c r="M678" s="41">
        <f t="shared" si="235"/>
        <v>25810986.75</v>
      </c>
      <c r="N678" s="41"/>
      <c r="O678" s="41">
        <v>1191882.72</v>
      </c>
      <c r="P678" s="41">
        <v>0</v>
      </c>
      <c r="Q678" s="41">
        <f t="shared" si="242"/>
        <v>545648.79599999997</v>
      </c>
      <c r="R678" s="41">
        <v>1764630.1850000001</v>
      </c>
      <c r="S678" s="41">
        <v>22308825.048999999</v>
      </c>
      <c r="T678" s="38">
        <v>5761.05</v>
      </c>
      <c r="U678" s="38">
        <v>6614.64</v>
      </c>
      <c r="V678" s="39">
        <v>2027</v>
      </c>
      <c r="W678" s="50">
        <v>0</v>
      </c>
      <c r="X678" s="43">
        <f>+(J678*11.55+K678*23.1)*12*0.85</f>
        <v>545648.79599999997</v>
      </c>
      <c r="Y678" s="50" t="e">
        <f>+(J678*11.55+K678*23.1)*12*30+[4]Лист1!$BC$35</f>
        <v>#REF!</v>
      </c>
      <c r="Z678" s="33"/>
      <c r="AA678" s="43">
        <f t="shared" si="239"/>
        <v>25810986.746140499</v>
      </c>
      <c r="AB678" s="43">
        <v>0</v>
      </c>
      <c r="AC678" s="43">
        <v>5852200.46</v>
      </c>
      <c r="AD678" s="43">
        <v>0</v>
      </c>
      <c r="AE678" s="43">
        <v>0</v>
      </c>
      <c r="AF678" s="43">
        <v>0</v>
      </c>
      <c r="AG678" s="43">
        <v>0</v>
      </c>
      <c r="AH678" s="43">
        <v>0</v>
      </c>
      <c r="AI678" s="43">
        <v>0</v>
      </c>
      <c r="AJ678" s="43">
        <v>0</v>
      </c>
      <c r="AK678" s="43">
        <v>0</v>
      </c>
      <c r="AL678" s="43">
        <v>16627981.689999999</v>
      </c>
      <c r="AM678" s="43">
        <v>0</v>
      </c>
      <c r="AN678" s="43">
        <v>2581098.6749999998</v>
      </c>
      <c r="AO678" s="43">
        <v>258109.86749999999</v>
      </c>
      <c r="AP678" s="43">
        <v>491596.0536405</v>
      </c>
      <c r="AQ678" s="5">
        <f t="shared" si="240"/>
        <v>2</v>
      </c>
      <c r="AS678" s="36">
        <f t="shared" si="245"/>
        <v>252</v>
      </c>
      <c r="AT678" s="36">
        <f t="shared" si="246"/>
        <v>172</v>
      </c>
      <c r="AU678" s="37" t="s">
        <v>245</v>
      </c>
      <c r="AV678" s="36" t="s">
        <v>801</v>
      </c>
      <c r="AW678" s="36"/>
      <c r="AX678" s="45">
        <f t="shared" si="243"/>
        <v>0</v>
      </c>
      <c r="AY678" s="46">
        <v>25810986.75</v>
      </c>
      <c r="AZ678" s="46"/>
      <c r="BA678" s="46">
        <v>5852200.46</v>
      </c>
      <c r="BB678" s="46"/>
      <c r="BC678" s="46"/>
      <c r="BD678" s="46"/>
      <c r="BE678" s="45"/>
      <c r="BF678" s="45">
        <v>0</v>
      </c>
      <c r="BG678" s="46"/>
      <c r="BH678" s="46"/>
      <c r="BI678" s="46"/>
      <c r="BJ678" s="46">
        <v>16627981.689999999</v>
      </c>
      <c r="BK678" s="46"/>
      <c r="BL678" s="46">
        <v>2581098.6800000002</v>
      </c>
      <c r="BM678" s="46">
        <v>258109.87</v>
      </c>
      <c r="BN678" s="46">
        <v>491596.05</v>
      </c>
      <c r="BP678" s="48">
        <f>+AY678-'Приложение 2'!E680</f>
        <v>0</v>
      </c>
      <c r="BR678" s="74"/>
      <c r="BT678" s="75"/>
      <c r="BU678" s="75"/>
    </row>
    <row r="679" spans="1:73" ht="13.5" customHeight="1" x14ac:dyDescent="0.2">
      <c r="A679" s="36">
        <f t="shared" si="236"/>
        <v>665</v>
      </c>
      <c r="B679" s="36">
        <f t="shared" si="237"/>
        <v>175</v>
      </c>
      <c r="C679" s="37" t="s">
        <v>245</v>
      </c>
      <c r="D679" s="36" t="s">
        <v>802</v>
      </c>
      <c r="E679" s="38" t="s">
        <v>77</v>
      </c>
      <c r="F679" s="39" t="s">
        <v>61</v>
      </c>
      <c r="G679" s="39">
        <v>9</v>
      </c>
      <c r="H679" s="39">
        <v>1</v>
      </c>
      <c r="I679" s="38">
        <v>2002.9</v>
      </c>
      <c r="J679" s="38">
        <v>2002.9</v>
      </c>
      <c r="K679" s="38">
        <v>0</v>
      </c>
      <c r="L679" s="40">
        <v>70</v>
      </c>
      <c r="M679" s="41">
        <f t="shared" si="235"/>
        <v>3591360</v>
      </c>
      <c r="N679" s="41"/>
      <c r="O679" s="41">
        <v>1634234.28</v>
      </c>
      <c r="P679" s="41">
        <v>0</v>
      </c>
      <c r="Q679" s="41">
        <f t="shared" ref="Q679:Q710" si="247">+W679+X679</f>
        <v>313594.05300000001</v>
      </c>
      <c r="R679" s="41">
        <f t="shared" ref="R679:R688" si="248">+AY679-O679-P679-Q679</f>
        <v>1643531.6669999999</v>
      </c>
      <c r="S679" s="41">
        <v>0</v>
      </c>
      <c r="T679" s="38">
        <v>2003.33</v>
      </c>
      <c r="U679" s="38">
        <v>2132.4299999999998</v>
      </c>
      <c r="V679" s="39">
        <v>2027</v>
      </c>
      <c r="W679" s="50">
        <v>0</v>
      </c>
      <c r="X679" s="43">
        <f>+(J679*15.35+K679*26.02)*12*0.85</f>
        <v>313594.05300000001</v>
      </c>
      <c r="Y679" s="50" t="e">
        <f>+(J679*15.35+K679*26.02)*12*30+[4]Лист1!$BC$36</f>
        <v>#REF!</v>
      </c>
      <c r="Z679" s="33"/>
      <c r="AA679" s="53">
        <f t="shared" si="239"/>
        <v>4271050.0011999998</v>
      </c>
      <c r="AB679" s="43">
        <v>0</v>
      </c>
      <c r="AC679" s="43">
        <v>0</v>
      </c>
      <c r="AD679" s="43">
        <v>0</v>
      </c>
      <c r="AE679" s="43">
        <v>0</v>
      </c>
      <c r="AF679" s="43">
        <v>0</v>
      </c>
      <c r="AG679" s="43">
        <v>0</v>
      </c>
      <c r="AH679" s="43">
        <v>0</v>
      </c>
      <c r="AI679" s="43">
        <v>4012463.55</v>
      </c>
      <c r="AJ679" s="43">
        <v>0</v>
      </c>
      <c r="AK679" s="43">
        <v>0</v>
      </c>
      <c r="AL679" s="43">
        <v>0</v>
      </c>
      <c r="AM679" s="43">
        <v>0</v>
      </c>
      <c r="AN679" s="43">
        <v>128131.5</v>
      </c>
      <c r="AO679" s="43">
        <v>42710.5</v>
      </c>
      <c r="AP679" s="43">
        <v>87744.451199999996</v>
      </c>
      <c r="AQ679" s="5">
        <f t="shared" si="240"/>
        <v>1</v>
      </c>
      <c r="AS679" s="36">
        <f t="shared" si="245"/>
        <v>253</v>
      </c>
      <c r="AT679" s="36">
        <f t="shared" si="246"/>
        <v>173</v>
      </c>
      <c r="AU679" s="37" t="s">
        <v>245</v>
      </c>
      <c r="AV679" s="36" t="s">
        <v>802</v>
      </c>
      <c r="AW679" s="36"/>
      <c r="AX679" s="45">
        <f t="shared" si="243"/>
        <v>0</v>
      </c>
      <c r="AY679" s="46">
        <v>3591360</v>
      </c>
      <c r="AZ679" s="46"/>
      <c r="BA679" s="46"/>
      <c r="BB679" s="46"/>
      <c r="BC679" s="46"/>
      <c r="BD679" s="46"/>
      <c r="BE679" s="45"/>
      <c r="BF679" s="45">
        <v>0</v>
      </c>
      <c r="BG679" s="46">
        <v>3373924.70016</v>
      </c>
      <c r="BH679" s="46"/>
      <c r="BI679" s="46"/>
      <c r="BJ679" s="46"/>
      <c r="BK679" s="46"/>
      <c r="BL679" s="46">
        <v>107740.8</v>
      </c>
      <c r="BM679" s="46">
        <v>35913.599999999999</v>
      </c>
      <c r="BN679" s="46">
        <v>73780.899839999998</v>
      </c>
      <c r="BP679" s="48">
        <f>+AY679-'Приложение 2'!E681</f>
        <v>0</v>
      </c>
    </row>
    <row r="680" spans="1:73" ht="14.25" customHeight="1" x14ac:dyDescent="0.2">
      <c r="A680" s="36">
        <f t="shared" si="236"/>
        <v>666</v>
      </c>
      <c r="B680" s="36">
        <f t="shared" si="237"/>
        <v>176</v>
      </c>
      <c r="C680" s="37" t="s">
        <v>245</v>
      </c>
      <c r="D680" s="36" t="s">
        <v>803</v>
      </c>
      <c r="E680" s="38" t="s">
        <v>285</v>
      </c>
      <c r="F680" s="39" t="s">
        <v>61</v>
      </c>
      <c r="G680" s="39">
        <v>4</v>
      </c>
      <c r="H680" s="39">
        <v>6</v>
      </c>
      <c r="I680" s="38">
        <v>3422.1</v>
      </c>
      <c r="J680" s="38">
        <v>2937.8</v>
      </c>
      <c r="K680" s="38">
        <v>484.3</v>
      </c>
      <c r="L680" s="40">
        <v>155</v>
      </c>
      <c r="M680" s="41">
        <f t="shared" si="235"/>
        <v>4915401.78</v>
      </c>
      <c r="N680" s="41"/>
      <c r="O680" s="41">
        <v>0</v>
      </c>
      <c r="P680" s="41">
        <v>0</v>
      </c>
      <c r="Q680" s="41">
        <f t="shared" si="247"/>
        <v>962533.12400000007</v>
      </c>
      <c r="R680" s="41">
        <f t="shared" si="248"/>
        <v>3952868.6560000004</v>
      </c>
      <c r="S680" s="41">
        <v>0</v>
      </c>
      <c r="T680" s="38">
        <v>1208.8399999999999</v>
      </c>
      <c r="U680" s="38">
        <v>1436.37</v>
      </c>
      <c r="V680" s="39">
        <v>2027</v>
      </c>
      <c r="W680" s="50">
        <v>502320.14</v>
      </c>
      <c r="X680" s="43">
        <f>+(J680*11.55+K680*23.1)*12*0.85</f>
        <v>460212.984</v>
      </c>
      <c r="Y680" s="50">
        <f>+(J680*11.55+K680*23.1)*12*30</f>
        <v>16242811.200000001</v>
      </c>
      <c r="Z680" s="33"/>
      <c r="AA680" s="53">
        <f t="shared" si="239"/>
        <v>4915401.7835591203</v>
      </c>
      <c r="AB680" s="43">
        <v>0</v>
      </c>
      <c r="AC680" s="43">
        <v>0</v>
      </c>
      <c r="AD680" s="43">
        <v>0</v>
      </c>
      <c r="AE680" s="43">
        <v>4136782.48</v>
      </c>
      <c r="AF680" s="43">
        <v>0</v>
      </c>
      <c r="AG680" s="43">
        <v>0</v>
      </c>
      <c r="AH680" s="43">
        <v>0</v>
      </c>
      <c r="AI680" s="43">
        <v>0</v>
      </c>
      <c r="AJ680" s="43">
        <v>0</v>
      </c>
      <c r="AK680" s="43">
        <v>0</v>
      </c>
      <c r="AL680" s="43">
        <v>0</v>
      </c>
      <c r="AM680" s="43">
        <v>0</v>
      </c>
      <c r="AN680" s="43">
        <v>639002.23140000005</v>
      </c>
      <c r="AO680" s="43">
        <v>49154.017800000001</v>
      </c>
      <c r="AP680" s="43">
        <v>90463.054359119997</v>
      </c>
      <c r="AQ680" s="5">
        <f t="shared" si="240"/>
        <v>1</v>
      </c>
      <c r="AS680" s="36">
        <f t="shared" si="245"/>
        <v>254</v>
      </c>
      <c r="AT680" s="36">
        <f t="shared" si="246"/>
        <v>174</v>
      </c>
      <c r="AU680" s="37" t="s">
        <v>245</v>
      </c>
      <c r="AV680" s="36" t="s">
        <v>803</v>
      </c>
      <c r="AW680" s="36"/>
      <c r="AX680" s="45">
        <f t="shared" si="243"/>
        <v>0</v>
      </c>
      <c r="AY680" s="46">
        <v>4915401.78</v>
      </c>
      <c r="AZ680" s="46"/>
      <c r="BA680" s="46"/>
      <c r="BB680" s="46"/>
      <c r="BC680" s="46">
        <v>4136782.48</v>
      </c>
      <c r="BD680" s="46"/>
      <c r="BE680" s="45"/>
      <c r="BF680" s="45">
        <v>0</v>
      </c>
      <c r="BG680" s="46"/>
      <c r="BH680" s="46"/>
      <c r="BI680" s="46"/>
      <c r="BJ680" s="46"/>
      <c r="BK680" s="46"/>
      <c r="BL680" s="46">
        <v>639002.23</v>
      </c>
      <c r="BM680" s="46">
        <v>49154.02</v>
      </c>
      <c r="BN680" s="46">
        <v>90463.05</v>
      </c>
      <c r="BP680" s="48">
        <f>+AY680-'Приложение 2'!E682</f>
        <v>0</v>
      </c>
    </row>
    <row r="681" spans="1:73" ht="14.25" customHeight="1" x14ac:dyDescent="0.2">
      <c r="A681" s="36">
        <f t="shared" si="236"/>
        <v>667</v>
      </c>
      <c r="B681" s="36">
        <f t="shared" si="237"/>
        <v>177</v>
      </c>
      <c r="C681" s="37" t="s">
        <v>245</v>
      </c>
      <c r="D681" s="36" t="s">
        <v>804</v>
      </c>
      <c r="E681" s="38" t="s">
        <v>108</v>
      </c>
      <c r="F681" s="39" t="s">
        <v>61</v>
      </c>
      <c r="G681" s="39">
        <v>9</v>
      </c>
      <c r="H681" s="39">
        <v>1</v>
      </c>
      <c r="I681" s="38">
        <v>2059.6</v>
      </c>
      <c r="J681" s="38">
        <v>2006.2</v>
      </c>
      <c r="K681" s="38">
        <v>53.399999999999899</v>
      </c>
      <c r="L681" s="40">
        <v>74</v>
      </c>
      <c r="M681" s="41">
        <f t="shared" si="235"/>
        <v>8672800.1400000006</v>
      </c>
      <c r="N681" s="41"/>
      <c r="O681" s="41">
        <v>4072773.2</v>
      </c>
      <c r="P681" s="41">
        <v>0</v>
      </c>
      <c r="Q681" s="41">
        <f t="shared" si="247"/>
        <v>328283.30759999994</v>
      </c>
      <c r="R681" s="41">
        <f t="shared" si="248"/>
        <v>4271743.6324000005</v>
      </c>
      <c r="S681" s="41">
        <v>0</v>
      </c>
      <c r="T681" s="38">
        <v>4415.37</v>
      </c>
      <c r="U681" s="38">
        <v>4948</v>
      </c>
      <c r="V681" s="39">
        <v>2027</v>
      </c>
      <c r="W681" s="50">
        <v>0</v>
      </c>
      <c r="X681" s="43">
        <f>+(J681*15.35+K681*26.02)*12*0.85</f>
        <v>328283.30759999994</v>
      </c>
      <c r="Y681" s="50" t="e">
        <f>+(J681*15.35+K681*26.02)*12*30+[4]Лист1!$BC$47</f>
        <v>#REF!</v>
      </c>
      <c r="Z681" s="33"/>
      <c r="AA681" s="53">
        <f t="shared" si="239"/>
        <v>10190896.485334279</v>
      </c>
      <c r="AB681" s="43">
        <v>0</v>
      </c>
      <c r="AC681" s="43">
        <v>0</v>
      </c>
      <c r="AD681" s="43">
        <v>2946523.57</v>
      </c>
      <c r="AE681" s="43">
        <v>2134916.5699999998</v>
      </c>
      <c r="AF681" s="43">
        <v>0</v>
      </c>
      <c r="AG681" s="43">
        <v>0</v>
      </c>
      <c r="AH681" s="43">
        <v>0</v>
      </c>
      <c r="AI681" s="43">
        <v>4012463.55</v>
      </c>
      <c r="AJ681" s="43">
        <v>0</v>
      </c>
      <c r="AK681" s="43">
        <v>0</v>
      </c>
      <c r="AL681" s="43">
        <v>0</v>
      </c>
      <c r="AM681" s="43">
        <v>0</v>
      </c>
      <c r="AN681" s="43">
        <v>796218.57490000001</v>
      </c>
      <c r="AO681" s="43">
        <v>101908.96490000001</v>
      </c>
      <c r="AP681" s="43">
        <v>198865.25553428</v>
      </c>
      <c r="AQ681" s="5">
        <f t="shared" si="240"/>
        <v>3</v>
      </c>
      <c r="AS681" s="36">
        <f t="shared" si="245"/>
        <v>255</v>
      </c>
      <c r="AT681" s="36">
        <f t="shared" si="246"/>
        <v>175</v>
      </c>
      <c r="AU681" s="37" t="s">
        <v>245</v>
      </c>
      <c r="AV681" s="36" t="s">
        <v>804</v>
      </c>
      <c r="AW681" s="36"/>
      <c r="AX681" s="45">
        <f t="shared" si="243"/>
        <v>0</v>
      </c>
      <c r="AY681" s="46">
        <v>8672800.1400000006</v>
      </c>
      <c r="AZ681" s="46"/>
      <c r="BA681" s="46"/>
      <c r="BB681" s="46">
        <v>2946523.57</v>
      </c>
      <c r="BC681" s="46">
        <v>2134916.5699999998</v>
      </c>
      <c r="BD681" s="46"/>
      <c r="BE681" s="45"/>
      <c r="BF681" s="45">
        <v>0</v>
      </c>
      <c r="BG681" s="46">
        <v>3373924.70016</v>
      </c>
      <c r="BH681" s="46"/>
      <c r="BI681" s="46"/>
      <c r="BJ681" s="46"/>
      <c r="BK681" s="46"/>
      <c r="BL681" s="46">
        <v>107740.8</v>
      </c>
      <c r="BM681" s="46">
        <v>35913.599999999999</v>
      </c>
      <c r="BN681" s="46">
        <v>73780.899839999998</v>
      </c>
      <c r="BP681" s="48">
        <f>+AY681-'Приложение 2'!E683</f>
        <v>0</v>
      </c>
    </row>
    <row r="682" spans="1:73" ht="13.5" customHeight="1" x14ac:dyDescent="0.2">
      <c r="A682" s="36">
        <f t="shared" si="236"/>
        <v>668</v>
      </c>
      <c r="B682" s="36">
        <f t="shared" si="237"/>
        <v>178</v>
      </c>
      <c r="C682" s="37" t="s">
        <v>245</v>
      </c>
      <c r="D682" s="36" t="s">
        <v>805</v>
      </c>
      <c r="E682" s="38" t="s">
        <v>77</v>
      </c>
      <c r="F682" s="39" t="s">
        <v>61</v>
      </c>
      <c r="G682" s="39">
        <v>9</v>
      </c>
      <c r="H682" s="39">
        <v>1</v>
      </c>
      <c r="I682" s="38">
        <v>2239.58</v>
      </c>
      <c r="J682" s="38">
        <v>1885.78</v>
      </c>
      <c r="K682" s="38">
        <v>353.8</v>
      </c>
      <c r="L682" s="40">
        <v>71</v>
      </c>
      <c r="M682" s="41">
        <f t="shared" si="235"/>
        <v>3591360</v>
      </c>
      <c r="N682" s="41"/>
      <c r="O682" s="41">
        <v>0</v>
      </c>
      <c r="P682" s="41">
        <v>0</v>
      </c>
      <c r="Q682" s="41">
        <f t="shared" si="247"/>
        <v>389156.5098</v>
      </c>
      <c r="R682" s="41">
        <f t="shared" si="248"/>
        <v>3202203.4901999999</v>
      </c>
      <c r="S682" s="41">
        <v>0</v>
      </c>
      <c r="T682" s="38">
        <v>1791.61</v>
      </c>
      <c r="U682" s="38">
        <v>1907.08</v>
      </c>
      <c r="V682" s="39">
        <v>2027</v>
      </c>
      <c r="W682" s="50">
        <v>0</v>
      </c>
      <c r="X682" s="43">
        <f>+(J682*15.35+K682*26.02)*12*0.85</f>
        <v>389156.5098</v>
      </c>
      <c r="Y682" s="50" t="e">
        <f>+(J682*15.35+K682*26.02)*12*30+[4]Лист1!$BC$48</f>
        <v>#REF!</v>
      </c>
      <c r="Z682" s="33"/>
      <c r="AA682" s="53">
        <f t="shared" si="239"/>
        <v>4271050.0011999998</v>
      </c>
      <c r="AB682" s="43">
        <v>0</v>
      </c>
      <c r="AC682" s="43">
        <v>0</v>
      </c>
      <c r="AD682" s="43">
        <v>0</v>
      </c>
      <c r="AE682" s="43">
        <v>0</v>
      </c>
      <c r="AF682" s="43">
        <v>0</v>
      </c>
      <c r="AG682" s="43">
        <v>0</v>
      </c>
      <c r="AH682" s="43">
        <v>0</v>
      </c>
      <c r="AI682" s="43">
        <v>4012463.55</v>
      </c>
      <c r="AJ682" s="43">
        <v>0</v>
      </c>
      <c r="AK682" s="43">
        <v>0</v>
      </c>
      <c r="AL682" s="43">
        <v>0</v>
      </c>
      <c r="AM682" s="43">
        <v>0</v>
      </c>
      <c r="AN682" s="43">
        <v>128131.5</v>
      </c>
      <c r="AO682" s="43">
        <v>42710.5</v>
      </c>
      <c r="AP682" s="43">
        <v>87744.451199999996</v>
      </c>
      <c r="AQ682" s="5">
        <f t="shared" si="240"/>
        <v>1</v>
      </c>
      <c r="AS682" s="36">
        <f t="shared" si="245"/>
        <v>256</v>
      </c>
      <c r="AT682" s="36">
        <f t="shared" si="246"/>
        <v>176</v>
      </c>
      <c r="AU682" s="37" t="s">
        <v>245</v>
      </c>
      <c r="AV682" s="36" t="s">
        <v>805</v>
      </c>
      <c r="AW682" s="36"/>
      <c r="AX682" s="45">
        <f t="shared" si="243"/>
        <v>0</v>
      </c>
      <c r="AY682" s="46">
        <v>3591360</v>
      </c>
      <c r="AZ682" s="46"/>
      <c r="BA682" s="46"/>
      <c r="BB682" s="46"/>
      <c r="BC682" s="46"/>
      <c r="BD682" s="46"/>
      <c r="BE682" s="45"/>
      <c r="BF682" s="45">
        <v>0</v>
      </c>
      <c r="BG682" s="46">
        <v>3373924.70016</v>
      </c>
      <c r="BH682" s="46"/>
      <c r="BI682" s="46"/>
      <c r="BJ682" s="46"/>
      <c r="BK682" s="46"/>
      <c r="BL682" s="46">
        <v>107740.8</v>
      </c>
      <c r="BM682" s="46">
        <v>35913.599999999999</v>
      </c>
      <c r="BN682" s="46">
        <v>73780.899839999998</v>
      </c>
      <c r="BP682" s="48">
        <f>+AY682-'Приложение 2'!E684</f>
        <v>0</v>
      </c>
    </row>
    <row r="683" spans="1:73" ht="13.5" customHeight="1" x14ac:dyDescent="0.2">
      <c r="A683" s="36">
        <f t="shared" si="236"/>
        <v>669</v>
      </c>
      <c r="B683" s="36">
        <f t="shared" si="237"/>
        <v>179</v>
      </c>
      <c r="C683" s="37" t="s">
        <v>245</v>
      </c>
      <c r="D683" s="36" t="s">
        <v>806</v>
      </c>
      <c r="E683" s="38" t="s">
        <v>77</v>
      </c>
      <c r="F683" s="39" t="s">
        <v>61</v>
      </c>
      <c r="G683" s="39">
        <v>9</v>
      </c>
      <c r="H683" s="39">
        <v>1</v>
      </c>
      <c r="I683" s="38">
        <v>1883.1</v>
      </c>
      <c r="J683" s="38">
        <v>1765</v>
      </c>
      <c r="K683" s="38">
        <v>118.1</v>
      </c>
      <c r="L683" s="40">
        <v>71</v>
      </c>
      <c r="M683" s="41">
        <f t="shared" si="235"/>
        <v>3591360</v>
      </c>
      <c r="N683" s="41"/>
      <c r="O683" s="41">
        <v>0</v>
      </c>
      <c r="P683" s="41">
        <v>0</v>
      </c>
      <c r="Q683" s="41">
        <f t="shared" si="247"/>
        <v>307690.26240000001</v>
      </c>
      <c r="R683" s="41">
        <f t="shared" si="248"/>
        <v>3283669.7376000001</v>
      </c>
      <c r="S683" s="41">
        <v>0</v>
      </c>
      <c r="T683" s="38">
        <v>2130.7800000000002</v>
      </c>
      <c r="U683" s="38">
        <v>2268.1</v>
      </c>
      <c r="V683" s="39">
        <v>2027</v>
      </c>
      <c r="W683" s="50">
        <v>0</v>
      </c>
      <c r="X683" s="43">
        <f>+(J683*15.35+K683*26.02)*12*0.85</f>
        <v>307690.26240000001</v>
      </c>
      <c r="Y683" s="50" t="e">
        <f>+(J683*15.35+K683*26.02)*12*30+[4]Лист1!$BC$50</f>
        <v>#REF!</v>
      </c>
      <c r="Z683" s="33"/>
      <c r="AA683" s="53">
        <f t="shared" si="239"/>
        <v>4271050.0011999998</v>
      </c>
      <c r="AB683" s="43">
        <v>0</v>
      </c>
      <c r="AC683" s="43">
        <v>0</v>
      </c>
      <c r="AD683" s="43">
        <v>0</v>
      </c>
      <c r="AE683" s="43">
        <v>0</v>
      </c>
      <c r="AF683" s="43">
        <v>0</v>
      </c>
      <c r="AG683" s="43">
        <v>0</v>
      </c>
      <c r="AH683" s="43">
        <v>0</v>
      </c>
      <c r="AI683" s="43">
        <v>4012463.55</v>
      </c>
      <c r="AJ683" s="43">
        <v>0</v>
      </c>
      <c r="AK683" s="43">
        <v>0</v>
      </c>
      <c r="AL683" s="43">
        <v>0</v>
      </c>
      <c r="AM683" s="43">
        <v>0</v>
      </c>
      <c r="AN683" s="43">
        <v>128131.5</v>
      </c>
      <c r="AO683" s="43">
        <v>42710.5</v>
      </c>
      <c r="AP683" s="43">
        <v>87744.451199999996</v>
      </c>
      <c r="AQ683" s="5">
        <f t="shared" si="240"/>
        <v>1</v>
      </c>
      <c r="AS683" s="36">
        <f t="shared" si="245"/>
        <v>257</v>
      </c>
      <c r="AT683" s="36">
        <f t="shared" si="246"/>
        <v>177</v>
      </c>
      <c r="AU683" s="37" t="s">
        <v>245</v>
      </c>
      <c r="AV683" s="36" t="s">
        <v>806</v>
      </c>
      <c r="AW683" s="36"/>
      <c r="AX683" s="45">
        <f t="shared" si="243"/>
        <v>0</v>
      </c>
      <c r="AY683" s="46">
        <v>3591360</v>
      </c>
      <c r="AZ683" s="46"/>
      <c r="BA683" s="46"/>
      <c r="BB683" s="46"/>
      <c r="BC683" s="46"/>
      <c r="BD683" s="46"/>
      <c r="BE683" s="45"/>
      <c r="BF683" s="45">
        <v>0</v>
      </c>
      <c r="BG683" s="46">
        <v>3373924.70016</v>
      </c>
      <c r="BH683" s="46"/>
      <c r="BI683" s="46"/>
      <c r="BJ683" s="46"/>
      <c r="BK683" s="46"/>
      <c r="BL683" s="46">
        <v>107740.8</v>
      </c>
      <c r="BM683" s="46">
        <v>35913.599999999999</v>
      </c>
      <c r="BN683" s="46">
        <v>73780.899839999998</v>
      </c>
      <c r="BP683" s="48">
        <f>+AY683-'Приложение 2'!E685</f>
        <v>0</v>
      </c>
    </row>
    <row r="684" spans="1:73" ht="12.75" customHeight="1" x14ac:dyDescent="0.2">
      <c r="A684" s="36">
        <f t="shared" si="236"/>
        <v>670</v>
      </c>
      <c r="B684" s="36">
        <f t="shared" si="237"/>
        <v>180</v>
      </c>
      <c r="C684" s="37" t="s">
        <v>245</v>
      </c>
      <c r="D684" s="36" t="s">
        <v>807</v>
      </c>
      <c r="E684" s="38" t="s">
        <v>92</v>
      </c>
      <c r="F684" s="39" t="s">
        <v>61</v>
      </c>
      <c r="G684" s="39">
        <v>9</v>
      </c>
      <c r="H684" s="39">
        <v>2</v>
      </c>
      <c r="I684" s="38">
        <v>7324.41</v>
      </c>
      <c r="J684" s="38">
        <v>7324.41</v>
      </c>
      <c r="K684" s="38">
        <v>0</v>
      </c>
      <c r="L684" s="40">
        <v>272</v>
      </c>
      <c r="M684" s="41">
        <f t="shared" si="235"/>
        <v>7182720</v>
      </c>
      <c r="N684" s="41"/>
      <c r="O684" s="41">
        <v>1124645.93</v>
      </c>
      <c r="P684" s="41">
        <v>0</v>
      </c>
      <c r="Q684" s="41">
        <f t="shared" si="247"/>
        <v>1146782.8736999999</v>
      </c>
      <c r="R684" s="41">
        <f t="shared" si="248"/>
        <v>4911291.1963</v>
      </c>
      <c r="S684" s="41">
        <v>0</v>
      </c>
      <c r="T684" s="38">
        <v>1095.6400000000001</v>
      </c>
      <c r="U684" s="38">
        <v>1166.25</v>
      </c>
      <c r="V684" s="39">
        <v>2027</v>
      </c>
      <c r="W684" s="50">
        <v>0</v>
      </c>
      <c r="X684" s="43">
        <f>+(J684*15.35+K684*26.02)*12*0.85</f>
        <v>1146782.8736999999</v>
      </c>
      <c r="Y684" s="50" t="e">
        <f>+(J684*15.35+K684*26.02)*12*30+[4]Лист1!$BC$67</f>
        <v>#REF!</v>
      </c>
      <c r="Z684" s="33"/>
      <c r="AA684" s="53">
        <f t="shared" si="239"/>
        <v>8542100.0023999996</v>
      </c>
      <c r="AB684" s="43">
        <v>0</v>
      </c>
      <c r="AC684" s="43">
        <v>0</v>
      </c>
      <c r="AD684" s="43">
        <v>0</v>
      </c>
      <c r="AE684" s="43">
        <v>0</v>
      </c>
      <c r="AF684" s="43">
        <v>0</v>
      </c>
      <c r="AG684" s="43">
        <v>0</v>
      </c>
      <c r="AH684" s="43">
        <v>0</v>
      </c>
      <c r="AI684" s="43">
        <v>8024927.0999999996</v>
      </c>
      <c r="AJ684" s="43">
        <v>0</v>
      </c>
      <c r="AK684" s="43">
        <v>0</v>
      </c>
      <c r="AL684" s="43">
        <v>0</v>
      </c>
      <c r="AM684" s="43">
        <v>0</v>
      </c>
      <c r="AN684" s="43">
        <v>256263</v>
      </c>
      <c r="AO684" s="43">
        <v>85421</v>
      </c>
      <c r="AP684" s="43">
        <v>175488.90239999999</v>
      </c>
      <c r="AQ684" s="5">
        <f t="shared" si="240"/>
        <v>1</v>
      </c>
      <c r="AS684" s="36">
        <f t="shared" si="245"/>
        <v>258</v>
      </c>
      <c r="AT684" s="36">
        <f t="shared" si="246"/>
        <v>178</v>
      </c>
      <c r="AU684" s="37" t="s">
        <v>245</v>
      </c>
      <c r="AV684" s="36" t="s">
        <v>807</v>
      </c>
      <c r="AW684" s="36"/>
      <c r="AX684" s="45">
        <f t="shared" si="243"/>
        <v>0</v>
      </c>
      <c r="AY684" s="46">
        <v>7182720</v>
      </c>
      <c r="AZ684" s="46"/>
      <c r="BA684" s="46"/>
      <c r="BB684" s="46"/>
      <c r="BC684" s="46"/>
      <c r="BD684" s="46"/>
      <c r="BE684" s="45"/>
      <c r="BF684" s="45">
        <v>0</v>
      </c>
      <c r="BG684" s="46">
        <v>6747849.40032</v>
      </c>
      <c r="BH684" s="46"/>
      <c r="BI684" s="46"/>
      <c r="BJ684" s="46"/>
      <c r="BK684" s="46"/>
      <c r="BL684" s="46">
        <v>215481.60000000001</v>
      </c>
      <c r="BM684" s="46">
        <v>71827.199999999997</v>
      </c>
      <c r="BN684" s="46">
        <v>147561.79968</v>
      </c>
      <c r="BP684" s="48">
        <f>+AY684-'Приложение 2'!E686</f>
        <v>0</v>
      </c>
    </row>
    <row r="685" spans="1:73" ht="12.75" customHeight="1" x14ac:dyDescent="0.2">
      <c r="A685" s="36">
        <f t="shared" si="236"/>
        <v>671</v>
      </c>
      <c r="B685" s="36">
        <f t="shared" si="237"/>
        <v>181</v>
      </c>
      <c r="C685" s="37" t="s">
        <v>245</v>
      </c>
      <c r="D685" s="36" t="s">
        <v>808</v>
      </c>
      <c r="E685" s="38" t="s">
        <v>206</v>
      </c>
      <c r="F685" s="39" t="s">
        <v>61</v>
      </c>
      <c r="G685" s="39">
        <v>4</v>
      </c>
      <c r="H685" s="39">
        <v>3</v>
      </c>
      <c r="I685" s="38">
        <v>2042.4</v>
      </c>
      <c r="J685" s="38">
        <v>2042.4</v>
      </c>
      <c r="K685" s="38">
        <v>0</v>
      </c>
      <c r="L685" s="40">
        <v>112</v>
      </c>
      <c r="M685" s="41">
        <f t="shared" si="235"/>
        <v>2242984.1</v>
      </c>
      <c r="N685" s="41"/>
      <c r="O685" s="41">
        <v>0</v>
      </c>
      <c r="P685" s="41">
        <v>0</v>
      </c>
      <c r="Q685" s="41">
        <f t="shared" si="247"/>
        <v>309977.07400000002</v>
      </c>
      <c r="R685" s="41">
        <f t="shared" si="248"/>
        <v>1933007.0260000001</v>
      </c>
      <c r="S685" s="41">
        <v>0</v>
      </c>
      <c r="T685" s="38">
        <v>956.49</v>
      </c>
      <c r="U685" s="38">
        <v>1098.21</v>
      </c>
      <c r="V685" s="39">
        <v>2027</v>
      </c>
      <c r="W685" s="50">
        <v>69361.929999999993</v>
      </c>
      <c r="X685" s="43">
        <f>+(J685*11.55+K685*23.1)*12*0.85</f>
        <v>240615.144</v>
      </c>
      <c r="Y685" s="50">
        <f>+(J685*11.55+K685*23.1)*12*30</f>
        <v>8492299.2000000011</v>
      </c>
      <c r="Z685" s="33"/>
      <c r="AA685" s="53">
        <f t="shared" si="239"/>
        <v>2242984.0961686</v>
      </c>
      <c r="AB685" s="43">
        <v>0</v>
      </c>
      <c r="AC685" s="43">
        <v>0</v>
      </c>
      <c r="AD685" s="43">
        <v>0</v>
      </c>
      <c r="AE685" s="43">
        <v>0</v>
      </c>
      <c r="AF685" s="43">
        <v>0</v>
      </c>
      <c r="AG685" s="43">
        <v>0</v>
      </c>
      <c r="AH685" s="43">
        <v>0</v>
      </c>
      <c r="AI685" s="43">
        <v>0</v>
      </c>
      <c r="AJ685" s="43">
        <v>0</v>
      </c>
      <c r="AK685" s="43">
        <v>1953535.97</v>
      </c>
      <c r="AL685" s="43">
        <v>0</v>
      </c>
      <c r="AM685" s="43">
        <v>0</v>
      </c>
      <c r="AN685" s="43">
        <v>224298.41</v>
      </c>
      <c r="AO685" s="43">
        <v>22429.841</v>
      </c>
      <c r="AP685" s="43">
        <v>42719.875168600003</v>
      </c>
      <c r="AQ685" s="5">
        <f t="shared" si="240"/>
        <v>1</v>
      </c>
      <c r="AS685" s="36">
        <f t="shared" si="245"/>
        <v>259</v>
      </c>
      <c r="AT685" s="36">
        <f t="shared" si="246"/>
        <v>179</v>
      </c>
      <c r="AU685" s="37" t="s">
        <v>245</v>
      </c>
      <c r="AV685" s="36" t="s">
        <v>808</v>
      </c>
      <c r="AW685" s="36"/>
      <c r="AX685" s="45">
        <f t="shared" si="243"/>
        <v>0</v>
      </c>
      <c r="AY685" s="46">
        <v>2242984.1</v>
      </c>
      <c r="AZ685" s="46"/>
      <c r="BA685" s="46"/>
      <c r="BB685" s="46"/>
      <c r="BC685" s="46"/>
      <c r="BD685" s="46"/>
      <c r="BE685" s="45"/>
      <c r="BF685" s="45">
        <v>0</v>
      </c>
      <c r="BG685" s="46"/>
      <c r="BH685" s="46"/>
      <c r="BI685" s="46">
        <v>1953535.97</v>
      </c>
      <c r="BJ685" s="46"/>
      <c r="BK685" s="46"/>
      <c r="BL685" s="46">
        <v>224298.41</v>
      </c>
      <c r="BM685" s="46">
        <v>22429.84</v>
      </c>
      <c r="BN685" s="46">
        <v>42719.88</v>
      </c>
      <c r="BP685" s="48">
        <f>+AY685-'Приложение 2'!E687</f>
        <v>0</v>
      </c>
    </row>
    <row r="686" spans="1:73" ht="12.75" customHeight="1" x14ac:dyDescent="0.2">
      <c r="A686" s="36">
        <f t="shared" si="236"/>
        <v>672</v>
      </c>
      <c r="B686" s="36">
        <f t="shared" si="237"/>
        <v>182</v>
      </c>
      <c r="C686" s="37" t="s">
        <v>245</v>
      </c>
      <c r="D686" s="36" t="s">
        <v>809</v>
      </c>
      <c r="E686" s="38" t="s">
        <v>98</v>
      </c>
      <c r="F686" s="39" t="s">
        <v>61</v>
      </c>
      <c r="G686" s="39">
        <v>9</v>
      </c>
      <c r="H686" s="39">
        <v>1</v>
      </c>
      <c r="I686" s="38">
        <v>2513.54</v>
      </c>
      <c r="J686" s="38">
        <v>2194.54</v>
      </c>
      <c r="K686" s="38">
        <v>319</v>
      </c>
      <c r="L686" s="40">
        <v>124</v>
      </c>
      <c r="M686" s="41">
        <f t="shared" si="235"/>
        <v>19892607.98</v>
      </c>
      <c r="N686" s="41"/>
      <c r="O686" s="41">
        <v>5106446.76</v>
      </c>
      <c r="P686" s="41">
        <v>0</v>
      </c>
      <c r="Q686" s="41">
        <f t="shared" si="247"/>
        <v>1360061.7938000001</v>
      </c>
      <c r="R686" s="41">
        <f t="shared" si="248"/>
        <v>13426099.426200001</v>
      </c>
      <c r="S686" s="41">
        <v>0</v>
      </c>
      <c r="T686" s="38">
        <v>6871.63</v>
      </c>
      <c r="U686" s="38">
        <v>7914.18</v>
      </c>
      <c r="V686" s="39">
        <v>2027</v>
      </c>
      <c r="W686" s="50">
        <v>931798.79</v>
      </c>
      <c r="X686" s="43">
        <f>+(J686*15.35+K686*26.02)*12*0.85</f>
        <v>428263.00379999995</v>
      </c>
      <c r="Y686" s="50">
        <f>+(J686*15.35+K686*26.02)*12*30</f>
        <v>15115164.84</v>
      </c>
      <c r="Z686" s="33"/>
      <c r="AA686" s="43">
        <f t="shared" si="239"/>
        <v>19892607.980437119</v>
      </c>
      <c r="AB686" s="43">
        <v>0</v>
      </c>
      <c r="AC686" s="43">
        <v>0</v>
      </c>
      <c r="AD686" s="43">
        <v>3595943.31</v>
      </c>
      <c r="AE686" s="43">
        <v>2605456.5</v>
      </c>
      <c r="AF686" s="43">
        <v>0</v>
      </c>
      <c r="AG686" s="43">
        <v>0</v>
      </c>
      <c r="AH686" s="43">
        <v>0</v>
      </c>
      <c r="AI686" s="43">
        <v>0</v>
      </c>
      <c r="AJ686" s="43">
        <v>3372066.69</v>
      </c>
      <c r="AK686" s="43">
        <v>0</v>
      </c>
      <c r="AL686" s="43">
        <v>0</v>
      </c>
      <c r="AM686" s="43">
        <v>7698659.3799999999</v>
      </c>
      <c r="AN686" s="43">
        <v>2043849.6092999999</v>
      </c>
      <c r="AO686" s="43">
        <v>198926.07990000001</v>
      </c>
      <c r="AP686" s="43">
        <v>377706.41123711999</v>
      </c>
      <c r="AQ686" s="5">
        <f t="shared" si="240"/>
        <v>4</v>
      </c>
      <c r="AS686" s="36">
        <f t="shared" si="245"/>
        <v>260</v>
      </c>
      <c r="AT686" s="36">
        <f t="shared" si="246"/>
        <v>180</v>
      </c>
      <c r="AU686" s="37" t="s">
        <v>245</v>
      </c>
      <c r="AV686" s="36" t="s">
        <v>809</v>
      </c>
      <c r="AW686" s="36"/>
      <c r="AX686" s="45">
        <f t="shared" si="243"/>
        <v>0</v>
      </c>
      <c r="AY686" s="46">
        <v>19892607.98</v>
      </c>
      <c r="AZ686" s="46"/>
      <c r="BA686" s="46"/>
      <c r="BB686" s="46">
        <v>3595943.31</v>
      </c>
      <c r="BC686" s="46">
        <v>2605456.5</v>
      </c>
      <c r="BD686" s="46"/>
      <c r="BE686" s="45"/>
      <c r="BF686" s="45">
        <v>0</v>
      </c>
      <c r="BG686" s="46"/>
      <c r="BH686" s="46">
        <v>3372066.69</v>
      </c>
      <c r="BI686" s="46"/>
      <c r="BJ686" s="46"/>
      <c r="BK686" s="46">
        <v>7698659.3799999999</v>
      </c>
      <c r="BL686" s="46">
        <v>2043849.61</v>
      </c>
      <c r="BM686" s="46">
        <v>198926.07999999999</v>
      </c>
      <c r="BN686" s="46">
        <v>377706.41</v>
      </c>
      <c r="BP686" s="48">
        <f>+AY686-'Приложение 2'!E688</f>
        <v>0</v>
      </c>
    </row>
    <row r="687" spans="1:73" ht="12.75" customHeight="1" x14ac:dyDescent="0.2">
      <c r="A687" s="36">
        <f t="shared" si="236"/>
        <v>673</v>
      </c>
      <c r="B687" s="36">
        <f t="shared" si="237"/>
        <v>183</v>
      </c>
      <c r="C687" s="37" t="s">
        <v>245</v>
      </c>
      <c r="D687" s="36" t="s">
        <v>810</v>
      </c>
      <c r="E687" s="38" t="s">
        <v>75</v>
      </c>
      <c r="F687" s="39" t="s">
        <v>61</v>
      </c>
      <c r="G687" s="39">
        <v>9</v>
      </c>
      <c r="H687" s="39">
        <v>3</v>
      </c>
      <c r="I687" s="38">
        <v>6167.9</v>
      </c>
      <c r="J687" s="38">
        <v>6102.4</v>
      </c>
      <c r="K687" s="38">
        <v>65.5</v>
      </c>
      <c r="L687" s="40">
        <v>255</v>
      </c>
      <c r="M687" s="41">
        <f t="shared" si="235"/>
        <v>16202235.85048</v>
      </c>
      <c r="N687" s="41"/>
      <c r="O687" s="41">
        <v>0</v>
      </c>
      <c r="P687" s="41">
        <v>0</v>
      </c>
      <c r="Q687" s="41">
        <f t="shared" si="247"/>
        <v>972836.72999999986</v>
      </c>
      <c r="R687" s="41">
        <f t="shared" si="248"/>
        <v>15229399.120479999</v>
      </c>
      <c r="S687" s="41">
        <v>0</v>
      </c>
      <c r="T687" s="38">
        <v>2700.68</v>
      </c>
      <c r="U687" s="38">
        <v>2937.44</v>
      </c>
      <c r="V687" s="39">
        <v>2027</v>
      </c>
      <c r="W687" s="50">
        <v>0</v>
      </c>
      <c r="X687" s="43">
        <f>+(J687*15.35+K687*26.02)*12*0.85</f>
        <v>972836.72999999986</v>
      </c>
      <c r="Y687" s="50" t="e">
        <f>+(J687*15.35+K687*26.02)*12*30+[4]Лист1!$BC$60</f>
        <v>#REF!</v>
      </c>
      <c r="Z687" s="33"/>
      <c r="AA687" s="43">
        <f t="shared" si="239"/>
        <v>18117852.399510399</v>
      </c>
      <c r="AB687" s="43">
        <v>0</v>
      </c>
      <c r="AC687" s="43">
        <v>0</v>
      </c>
      <c r="AD687" s="43">
        <v>0</v>
      </c>
      <c r="AE687" s="43">
        <v>0</v>
      </c>
      <c r="AF687" s="43">
        <v>0</v>
      </c>
      <c r="AG687" s="43">
        <v>0</v>
      </c>
      <c r="AH687" s="43">
        <v>0</v>
      </c>
      <c r="AI687" s="43">
        <v>12037390.65</v>
      </c>
      <c r="AJ687" s="43">
        <v>0</v>
      </c>
      <c r="AK687" s="43">
        <v>4620151.7699999996</v>
      </c>
      <c r="AL687" s="43">
        <v>0</v>
      </c>
      <c r="AM687" s="43">
        <v>0</v>
      </c>
      <c r="AN687" s="43">
        <v>914864.74</v>
      </c>
      <c r="AO687" s="43">
        <v>181178.524</v>
      </c>
      <c r="AP687" s="43">
        <v>364266.71551040001</v>
      </c>
      <c r="AQ687" s="5">
        <f t="shared" si="240"/>
        <v>2</v>
      </c>
      <c r="AS687" s="36">
        <f t="shared" si="245"/>
        <v>261</v>
      </c>
      <c r="AT687" s="36">
        <f t="shared" si="246"/>
        <v>181</v>
      </c>
      <c r="AU687" s="37" t="s">
        <v>245</v>
      </c>
      <c r="AV687" s="36" t="s">
        <v>810</v>
      </c>
      <c r="AW687" s="36"/>
      <c r="AX687" s="45">
        <f t="shared" si="243"/>
        <v>0</v>
      </c>
      <c r="AY687" s="46">
        <v>16202235.85048</v>
      </c>
      <c r="AZ687" s="46"/>
      <c r="BA687" s="46"/>
      <c r="BB687" s="46"/>
      <c r="BC687" s="46"/>
      <c r="BD687" s="46"/>
      <c r="BE687" s="45"/>
      <c r="BF687" s="45">
        <v>0</v>
      </c>
      <c r="BG687" s="46">
        <v>10121774.10048</v>
      </c>
      <c r="BH687" s="46"/>
      <c r="BI687" s="46">
        <v>4620151.7699999996</v>
      </c>
      <c r="BJ687" s="46"/>
      <c r="BK687" s="46"/>
      <c r="BL687" s="46">
        <v>914864.74</v>
      </c>
      <c r="BM687" s="46">
        <v>181178.52</v>
      </c>
      <c r="BN687" s="46">
        <v>364266.72</v>
      </c>
      <c r="BP687" s="48">
        <f>+AY687-'Приложение 2'!E689</f>
        <v>0</v>
      </c>
    </row>
    <row r="688" spans="1:73" ht="12.75" customHeight="1" x14ac:dyDescent="0.2">
      <c r="A688" s="36">
        <f t="shared" si="236"/>
        <v>674</v>
      </c>
      <c r="B688" s="36">
        <f t="shared" si="237"/>
        <v>184</v>
      </c>
      <c r="C688" s="37" t="s">
        <v>245</v>
      </c>
      <c r="D688" s="36" t="s">
        <v>811</v>
      </c>
      <c r="E688" s="38" t="s">
        <v>79</v>
      </c>
      <c r="F688" s="39" t="s">
        <v>61</v>
      </c>
      <c r="G688" s="39">
        <v>9</v>
      </c>
      <c r="H688" s="39">
        <v>3</v>
      </c>
      <c r="I688" s="38">
        <v>6109.5</v>
      </c>
      <c r="J688" s="38">
        <v>6109.5</v>
      </c>
      <c r="K688" s="38">
        <v>0</v>
      </c>
      <c r="L688" s="40">
        <v>249</v>
      </c>
      <c r="M688" s="41">
        <f t="shared" si="235"/>
        <v>10774080</v>
      </c>
      <c r="N688" s="41"/>
      <c r="O688" s="41">
        <v>0</v>
      </c>
      <c r="P688" s="41">
        <v>0</v>
      </c>
      <c r="Q688" s="41">
        <f t="shared" si="247"/>
        <v>5731562.835</v>
      </c>
      <c r="R688" s="41">
        <f t="shared" si="248"/>
        <v>5042517.165</v>
      </c>
      <c r="S688" s="41">
        <v>0</v>
      </c>
      <c r="T688" s="38">
        <v>1970.27</v>
      </c>
      <c r="U688" s="38">
        <v>2097.25</v>
      </c>
      <c r="V688" s="39">
        <v>2027</v>
      </c>
      <c r="W688" s="43">
        <v>4774998.42</v>
      </c>
      <c r="X688" s="43">
        <f>+(J688*15.35+K688*26.02)*12*0.85</f>
        <v>956564.41499999992</v>
      </c>
      <c r="Y688" s="43">
        <f>+(J688*15.35+K688*26.02)*12*30</f>
        <v>33761097</v>
      </c>
      <c r="Z688" s="33"/>
      <c r="AA688" s="43">
        <f t="shared" si="239"/>
        <v>12813150.003599999</v>
      </c>
      <c r="AB688" s="43">
        <v>0</v>
      </c>
      <c r="AC688" s="43">
        <v>0</v>
      </c>
      <c r="AD688" s="43">
        <v>0</v>
      </c>
      <c r="AE688" s="43">
        <v>0</v>
      </c>
      <c r="AF688" s="43">
        <v>0</v>
      </c>
      <c r="AG688" s="43">
        <v>0</v>
      </c>
      <c r="AH688" s="43">
        <v>0</v>
      </c>
      <c r="AI688" s="43">
        <v>12037390.65</v>
      </c>
      <c r="AJ688" s="43">
        <v>0</v>
      </c>
      <c r="AK688" s="43">
        <v>0</v>
      </c>
      <c r="AL688" s="43">
        <v>0</v>
      </c>
      <c r="AM688" s="43">
        <v>0</v>
      </c>
      <c r="AN688" s="43">
        <v>384394.5</v>
      </c>
      <c r="AO688" s="43">
        <v>128131.5</v>
      </c>
      <c r="AP688" s="43">
        <v>263233.35359999997</v>
      </c>
      <c r="AQ688" s="5">
        <f t="shared" si="240"/>
        <v>1</v>
      </c>
      <c r="AS688" s="36">
        <f t="shared" si="245"/>
        <v>262</v>
      </c>
      <c r="AT688" s="36">
        <f t="shared" si="246"/>
        <v>182</v>
      </c>
      <c r="AU688" s="37" t="s">
        <v>245</v>
      </c>
      <c r="AV688" s="36" t="s">
        <v>811</v>
      </c>
      <c r="AW688" s="36"/>
      <c r="AX688" s="45">
        <f t="shared" si="243"/>
        <v>0</v>
      </c>
      <c r="AY688" s="46">
        <v>10774080</v>
      </c>
      <c r="AZ688" s="46"/>
      <c r="BA688" s="46"/>
      <c r="BB688" s="46"/>
      <c r="BC688" s="46"/>
      <c r="BD688" s="46"/>
      <c r="BE688" s="45"/>
      <c r="BF688" s="45">
        <v>0</v>
      </c>
      <c r="BG688" s="46">
        <v>10121774.10048</v>
      </c>
      <c r="BH688" s="46"/>
      <c r="BI688" s="46"/>
      <c r="BJ688" s="46"/>
      <c r="BK688" s="46"/>
      <c r="BL688" s="46">
        <v>323222.40000000002</v>
      </c>
      <c r="BM688" s="46">
        <v>107740.8</v>
      </c>
      <c r="BN688" s="46">
        <v>221342.69951999999</v>
      </c>
      <c r="BP688" s="48">
        <f>+AY688-'Приложение 2'!E690</f>
        <v>0</v>
      </c>
    </row>
    <row r="689" spans="1:73" ht="12.75" customHeight="1" x14ac:dyDescent="0.2">
      <c r="A689" s="36">
        <f t="shared" si="236"/>
        <v>675</v>
      </c>
      <c r="B689" s="36">
        <f t="shared" si="237"/>
        <v>185</v>
      </c>
      <c r="C689" s="37" t="s">
        <v>245</v>
      </c>
      <c r="D689" s="36" t="s">
        <v>812</v>
      </c>
      <c r="E689" s="38" t="s">
        <v>110</v>
      </c>
      <c r="F689" s="39" t="s">
        <v>61</v>
      </c>
      <c r="G689" s="39">
        <v>9</v>
      </c>
      <c r="H689" s="39">
        <v>4</v>
      </c>
      <c r="I689" s="38">
        <v>8137.6</v>
      </c>
      <c r="J689" s="38">
        <v>8072</v>
      </c>
      <c r="K689" s="38">
        <v>65.600000000000406</v>
      </c>
      <c r="L689" s="40">
        <v>366</v>
      </c>
      <c r="M689" s="41" t="e">
        <f t="shared" si="235"/>
        <v>#REF!</v>
      </c>
      <c r="N689" s="41"/>
      <c r="O689" s="41">
        <v>1569214.08</v>
      </c>
      <c r="P689" s="41">
        <v>0</v>
      </c>
      <c r="Q689" s="41">
        <f t="shared" si="247"/>
        <v>1281243.5423999999</v>
      </c>
      <c r="R689" s="41" t="e">
        <f>IF(Y689&gt;0, Y689, 0)</f>
        <v>#REF!</v>
      </c>
      <c r="S689" s="41" t="e">
        <f>IF(Y689&gt;0, AY689-O689-P689-Q689-R689, 0)</f>
        <v>#REF!</v>
      </c>
      <c r="T689" s="38">
        <v>1972.31</v>
      </c>
      <c r="U689" s="38">
        <v>2099.42</v>
      </c>
      <c r="V689" s="39">
        <v>2027</v>
      </c>
      <c r="W689" s="50">
        <v>0</v>
      </c>
      <c r="X689" s="43">
        <f>+(J689*15.35+K689*26.02)*12*0.85</f>
        <v>1281243.5423999999</v>
      </c>
      <c r="Y689" s="50" t="e">
        <f>+(J689*15.35+K689*26.02)*12*30+[4]Лист1!$BC$58</f>
        <v>#REF!</v>
      </c>
      <c r="Z689" s="33"/>
      <c r="AA689" s="43">
        <f t="shared" si="239"/>
        <v>17084200.004799999</v>
      </c>
      <c r="AB689" s="43">
        <v>0</v>
      </c>
      <c r="AC689" s="43">
        <v>0</v>
      </c>
      <c r="AD689" s="43">
        <v>0</v>
      </c>
      <c r="AE689" s="43">
        <v>0</v>
      </c>
      <c r="AF689" s="43">
        <v>0</v>
      </c>
      <c r="AG689" s="43">
        <v>0</v>
      </c>
      <c r="AH689" s="43">
        <v>0</v>
      </c>
      <c r="AI689" s="43">
        <v>16049854.199999999</v>
      </c>
      <c r="AJ689" s="43">
        <v>0</v>
      </c>
      <c r="AK689" s="43">
        <v>0</v>
      </c>
      <c r="AL689" s="43">
        <v>0</v>
      </c>
      <c r="AM689" s="43">
        <v>0</v>
      </c>
      <c r="AN689" s="43">
        <v>512526</v>
      </c>
      <c r="AO689" s="43">
        <v>170842</v>
      </c>
      <c r="AP689" s="43">
        <v>350977.80479999998</v>
      </c>
      <c r="AQ689" s="5">
        <f t="shared" si="240"/>
        <v>1</v>
      </c>
      <c r="AS689" s="36">
        <f t="shared" si="245"/>
        <v>263</v>
      </c>
      <c r="AT689" s="36">
        <f t="shared" si="246"/>
        <v>183</v>
      </c>
      <c r="AU689" s="37" t="s">
        <v>245</v>
      </c>
      <c r="AV689" s="36" t="s">
        <v>812</v>
      </c>
      <c r="AW689" s="36"/>
      <c r="AX689" s="45" t="e">
        <f t="shared" si="243"/>
        <v>#REF!</v>
      </c>
      <c r="AY689" s="46">
        <v>14365440</v>
      </c>
      <c r="AZ689" s="46"/>
      <c r="BA689" s="46"/>
      <c r="BB689" s="46"/>
      <c r="BC689" s="46"/>
      <c r="BD689" s="46"/>
      <c r="BE689" s="45"/>
      <c r="BF689" s="45">
        <v>0</v>
      </c>
      <c r="BG689" s="46">
        <v>13495698.80064</v>
      </c>
      <c r="BH689" s="46"/>
      <c r="BI689" s="46"/>
      <c r="BJ689" s="46"/>
      <c r="BK689" s="46"/>
      <c r="BL689" s="46">
        <v>430963.20000000001</v>
      </c>
      <c r="BM689" s="46">
        <v>143654.39999999999</v>
      </c>
      <c r="BN689" s="46">
        <v>295123.59935999999</v>
      </c>
      <c r="BP689" s="48">
        <f>+AY689-'Приложение 2'!E691</f>
        <v>0</v>
      </c>
    </row>
    <row r="690" spans="1:73" ht="12.75" customHeight="1" x14ac:dyDescent="0.2">
      <c r="A690" s="36">
        <f t="shared" si="236"/>
        <v>676</v>
      </c>
      <c r="B690" s="36">
        <f t="shared" si="237"/>
        <v>186</v>
      </c>
      <c r="C690" s="37" t="s">
        <v>245</v>
      </c>
      <c r="D690" s="36" t="s">
        <v>813</v>
      </c>
      <c r="E690" s="38" t="s">
        <v>60</v>
      </c>
      <c r="F690" s="39" t="s">
        <v>61</v>
      </c>
      <c r="G690" s="39">
        <v>5</v>
      </c>
      <c r="H690" s="39">
        <v>3</v>
      </c>
      <c r="I690" s="38">
        <v>2573.2600000000002</v>
      </c>
      <c r="J690" s="38">
        <v>2527.9</v>
      </c>
      <c r="K690" s="38">
        <v>45.360000000000099</v>
      </c>
      <c r="L690" s="40">
        <v>130</v>
      </c>
      <c r="M690" s="41">
        <f t="shared" si="235"/>
        <v>27160990.899999999</v>
      </c>
      <c r="N690" s="41"/>
      <c r="O690" s="41">
        <v>1534028.64</v>
      </c>
      <c r="P690" s="41">
        <v>0</v>
      </c>
      <c r="Q690" s="41">
        <f t="shared" si="247"/>
        <v>1995795.1022000001</v>
      </c>
      <c r="R690" s="41">
        <v>3266466.588</v>
      </c>
      <c r="S690" s="41">
        <v>20364700.569800001</v>
      </c>
      <c r="T690" s="38">
        <v>9267.76</v>
      </c>
      <c r="U690" s="38">
        <v>10555.09</v>
      </c>
      <c r="V690" s="39">
        <v>2027</v>
      </c>
      <c r="W690" s="43">
        <v>1687295.48</v>
      </c>
      <c r="X690" s="43">
        <f>+(J690*11.55+K690*23.1)*12*0.85</f>
        <v>308499.62220000004</v>
      </c>
      <c r="Y690" s="43">
        <f>+(J690*11.55+K690*23.1)*12*30</f>
        <v>10888221.960000003</v>
      </c>
      <c r="Z690" s="33"/>
      <c r="AA690" s="43">
        <f t="shared" si="239"/>
        <v>27160990.893661179</v>
      </c>
      <c r="AB690" s="43">
        <v>8753235.7100000009</v>
      </c>
      <c r="AC690" s="43">
        <v>0</v>
      </c>
      <c r="AD690" s="43">
        <v>4129708.35</v>
      </c>
      <c r="AE690" s="43">
        <v>0</v>
      </c>
      <c r="AF690" s="43">
        <v>0</v>
      </c>
      <c r="AG690" s="43">
        <v>0</v>
      </c>
      <c r="AH690" s="43">
        <v>0</v>
      </c>
      <c r="AI690" s="43">
        <v>0</v>
      </c>
      <c r="AJ690" s="43">
        <v>0</v>
      </c>
      <c r="AK690" s="43">
        <v>0</v>
      </c>
      <c r="AL690" s="43">
        <v>10965408.41</v>
      </c>
      <c r="AM690" s="43">
        <v>0</v>
      </c>
      <c r="AN690" s="43">
        <v>2519513.3473999999</v>
      </c>
      <c r="AO690" s="43">
        <v>271609.90889999998</v>
      </c>
      <c r="AP690" s="43">
        <v>521515.16736118001</v>
      </c>
      <c r="AQ690" s="5">
        <f t="shared" si="240"/>
        <v>3</v>
      </c>
      <c r="AS690" s="36">
        <f t="shared" si="245"/>
        <v>264</v>
      </c>
      <c r="AT690" s="36">
        <f t="shared" si="246"/>
        <v>184</v>
      </c>
      <c r="AU690" s="37" t="s">
        <v>245</v>
      </c>
      <c r="AV690" s="36" t="s">
        <v>813</v>
      </c>
      <c r="AW690" s="36"/>
      <c r="AX690" s="45">
        <f t="shared" si="243"/>
        <v>0</v>
      </c>
      <c r="AY690" s="46">
        <v>27160990.899999999</v>
      </c>
      <c r="AZ690" s="46">
        <v>8753235.7100000009</v>
      </c>
      <c r="BA690" s="46"/>
      <c r="BB690" s="46">
        <v>4129708.35</v>
      </c>
      <c r="BC690" s="46"/>
      <c r="BD690" s="46"/>
      <c r="BE690" s="45"/>
      <c r="BF690" s="45">
        <v>0</v>
      </c>
      <c r="BG690" s="46"/>
      <c r="BH690" s="46"/>
      <c r="BI690" s="46"/>
      <c r="BJ690" s="46">
        <v>10965408.41</v>
      </c>
      <c r="BK690" s="46"/>
      <c r="BL690" s="46">
        <v>2519513.35</v>
      </c>
      <c r="BM690" s="46">
        <v>271609.90999999997</v>
      </c>
      <c r="BN690" s="46">
        <v>521515.17</v>
      </c>
      <c r="BP690" s="48">
        <f>+AY690-'Приложение 2'!E692</f>
        <v>0</v>
      </c>
      <c r="BR690" s="74"/>
      <c r="BT690" s="75"/>
      <c r="BU690" s="75"/>
    </row>
    <row r="691" spans="1:73" ht="12.75" customHeight="1" x14ac:dyDescent="0.2">
      <c r="A691" s="36">
        <f t="shared" si="236"/>
        <v>677</v>
      </c>
      <c r="B691" s="36">
        <f t="shared" si="237"/>
        <v>187</v>
      </c>
      <c r="C691" s="37" t="s">
        <v>245</v>
      </c>
      <c r="D691" s="36" t="s">
        <v>814</v>
      </c>
      <c r="E691" s="38" t="s">
        <v>216</v>
      </c>
      <c r="F691" s="39" t="s">
        <v>61</v>
      </c>
      <c r="G691" s="39">
        <v>4</v>
      </c>
      <c r="H691" s="39">
        <v>2</v>
      </c>
      <c r="I691" s="38">
        <v>1300.6600000000001</v>
      </c>
      <c r="J691" s="38">
        <v>1257.96</v>
      </c>
      <c r="K691" s="38">
        <v>42.7</v>
      </c>
      <c r="L691" s="40">
        <v>60</v>
      </c>
      <c r="M691" s="41" t="e">
        <f t="shared" si="235"/>
        <v>#REF!</v>
      </c>
      <c r="N691" s="41"/>
      <c r="O691" s="41">
        <v>1878964.01</v>
      </c>
      <c r="P691" s="41">
        <v>0</v>
      </c>
      <c r="Q691" s="41">
        <f t="shared" si="247"/>
        <v>158261.24160000001</v>
      </c>
      <c r="R691" s="41" t="e">
        <f>IF(Y691&gt;0, Y691, 0)</f>
        <v>#REF!</v>
      </c>
      <c r="S691" s="41" t="e">
        <f>IF(Y691&gt;0, AY691-O691-P691-Q691-R691, 0)</f>
        <v>#REF!</v>
      </c>
      <c r="T691" s="38">
        <v>12851.59</v>
      </c>
      <c r="U691" s="38">
        <v>14669.93</v>
      </c>
      <c r="V691" s="39">
        <v>2027</v>
      </c>
      <c r="W691" s="50">
        <v>0</v>
      </c>
      <c r="X691" s="43">
        <f>+(J691*11.55+K691*23.1)*12*0.85</f>
        <v>158261.24160000001</v>
      </c>
      <c r="Y691" s="50" t="e">
        <f>+(J691*11.55+K691*23.1)*12*30+[4]Лист1!$BC$46</f>
        <v>#REF!</v>
      </c>
      <c r="Z691" s="33"/>
      <c r="AA691" s="43">
        <f t="shared" si="239"/>
        <v>19080591.137853842</v>
      </c>
      <c r="AB691" s="43">
        <v>4424342.49</v>
      </c>
      <c r="AC691" s="43">
        <v>0</v>
      </c>
      <c r="AD691" s="43">
        <v>2087370.28</v>
      </c>
      <c r="AE691" s="43">
        <v>0</v>
      </c>
      <c r="AF691" s="43">
        <v>0</v>
      </c>
      <c r="AG691" s="43">
        <v>0</v>
      </c>
      <c r="AH691" s="43">
        <v>0</v>
      </c>
      <c r="AI691" s="43">
        <v>0</v>
      </c>
      <c r="AJ691" s="43">
        <v>0</v>
      </c>
      <c r="AK691" s="43">
        <v>0</v>
      </c>
      <c r="AL691" s="43">
        <v>5542490.1100000003</v>
      </c>
      <c r="AM691" s="43">
        <v>4661352.59</v>
      </c>
      <c r="AN691" s="43">
        <v>1808694.4129999999</v>
      </c>
      <c r="AO691" s="43">
        <v>190805.91140000001</v>
      </c>
      <c r="AP691" s="43">
        <v>365535.34345384</v>
      </c>
      <c r="AQ691" s="5">
        <f t="shared" si="240"/>
        <v>4</v>
      </c>
      <c r="AS691" s="36">
        <f t="shared" si="245"/>
        <v>265</v>
      </c>
      <c r="AT691" s="36">
        <f t="shared" si="246"/>
        <v>185</v>
      </c>
      <c r="AU691" s="37" t="s">
        <v>245</v>
      </c>
      <c r="AV691" s="36" t="s">
        <v>814</v>
      </c>
      <c r="AW691" s="36"/>
      <c r="AX691" s="45" t="e">
        <f t="shared" si="243"/>
        <v>#REF!</v>
      </c>
      <c r="AY691" s="46">
        <v>19080591.129999999</v>
      </c>
      <c r="AZ691" s="46">
        <v>4424342.49</v>
      </c>
      <c r="BA691" s="46"/>
      <c r="BB691" s="46">
        <v>2087370.28</v>
      </c>
      <c r="BC691" s="46"/>
      <c r="BD691" s="46"/>
      <c r="BE691" s="45"/>
      <c r="BF691" s="45">
        <v>0</v>
      </c>
      <c r="BG691" s="46"/>
      <c r="BH691" s="46"/>
      <c r="BI691" s="46"/>
      <c r="BJ691" s="46">
        <v>5542490.1100000003</v>
      </c>
      <c r="BK691" s="46">
        <v>4661352.59</v>
      </c>
      <c r="BL691" s="46">
        <v>1808694.41</v>
      </c>
      <c r="BM691" s="46">
        <v>190805.91</v>
      </c>
      <c r="BN691" s="46">
        <v>365535.34</v>
      </c>
      <c r="BP691" s="48">
        <f>+AY691-'Приложение 2'!E693</f>
        <v>0</v>
      </c>
    </row>
    <row r="692" spans="1:73" ht="12.75" customHeight="1" x14ac:dyDescent="0.2">
      <c r="A692" s="36">
        <f t="shared" si="236"/>
        <v>678</v>
      </c>
      <c r="B692" s="36">
        <f t="shared" si="237"/>
        <v>188</v>
      </c>
      <c r="C692" s="37" t="s">
        <v>245</v>
      </c>
      <c r="D692" s="36" t="s">
        <v>815</v>
      </c>
      <c r="E692" s="38" t="s">
        <v>64</v>
      </c>
      <c r="F692" s="39" t="s">
        <v>61</v>
      </c>
      <c r="G692" s="39">
        <v>9</v>
      </c>
      <c r="H692" s="39">
        <v>2</v>
      </c>
      <c r="I692" s="38">
        <v>4698.7</v>
      </c>
      <c r="J692" s="38">
        <v>4088</v>
      </c>
      <c r="K692" s="38">
        <v>0</v>
      </c>
      <c r="L692" s="40">
        <v>152</v>
      </c>
      <c r="M692" s="41">
        <f t="shared" si="235"/>
        <v>21483339.359999999</v>
      </c>
      <c r="N692" s="41"/>
      <c r="O692" s="41">
        <v>983273.87</v>
      </c>
      <c r="P692" s="41">
        <v>0</v>
      </c>
      <c r="Q692" s="41">
        <f t="shared" si="247"/>
        <v>640058.15999999992</v>
      </c>
      <c r="R692" s="41">
        <v>1901178.138</v>
      </c>
      <c r="S692" s="41">
        <v>17958829.192000002</v>
      </c>
      <c r="T692" s="38">
        <v>4637.5</v>
      </c>
      <c r="U692" s="38">
        <v>5255.22</v>
      </c>
      <c r="V692" s="39">
        <v>2027</v>
      </c>
      <c r="W692" s="50">
        <v>0</v>
      </c>
      <c r="X692" s="43">
        <f>+(J692*15.35+K692*26.02)*12*0.85</f>
        <v>640058.15999999992</v>
      </c>
      <c r="Y692" s="50" t="e">
        <f>+(J692*15.35+K692*26.02)*12*30+[4]Лист1!$BC$38</f>
        <v>#REF!</v>
      </c>
      <c r="Z692" s="33"/>
      <c r="AA692" s="43">
        <f t="shared" si="239"/>
        <v>21483339.361725438</v>
      </c>
      <c r="AB692" s="43">
        <v>11242391.130000001</v>
      </c>
      <c r="AC692" s="43">
        <v>7715694.7400000002</v>
      </c>
      <c r="AD692" s="43">
        <v>0</v>
      </c>
      <c r="AE692" s="43">
        <v>0</v>
      </c>
      <c r="AF692" s="43">
        <v>0</v>
      </c>
      <c r="AG692" s="43">
        <v>0</v>
      </c>
      <c r="AH692" s="43">
        <v>0</v>
      </c>
      <c r="AI692" s="43">
        <v>0</v>
      </c>
      <c r="AJ692" s="43">
        <v>0</v>
      </c>
      <c r="AK692" s="43">
        <v>0</v>
      </c>
      <c r="AL692" s="43">
        <v>0</v>
      </c>
      <c r="AM692" s="43">
        <v>0</v>
      </c>
      <c r="AN692" s="43">
        <v>1895845.1568</v>
      </c>
      <c r="AO692" s="43">
        <v>214833.39360000001</v>
      </c>
      <c r="AP692" s="43">
        <v>414574.94132544001</v>
      </c>
      <c r="AQ692" s="5">
        <f t="shared" si="240"/>
        <v>2</v>
      </c>
      <c r="AS692" s="36">
        <f t="shared" ref="AS692:AS723" si="249">+AS691+1</f>
        <v>266</v>
      </c>
      <c r="AT692" s="36">
        <f t="shared" ref="AT692:AT723" si="250">+AT691+1</f>
        <v>186</v>
      </c>
      <c r="AU692" s="37" t="s">
        <v>245</v>
      </c>
      <c r="AV692" s="36" t="s">
        <v>815</v>
      </c>
      <c r="AW692" s="36"/>
      <c r="AX692" s="45">
        <f t="shared" si="243"/>
        <v>0</v>
      </c>
      <c r="AY692" s="46">
        <v>21483339.359999999</v>
      </c>
      <c r="AZ692" s="46">
        <v>11242391.130000001</v>
      </c>
      <c r="BA692" s="46">
        <v>7715694.7400000002</v>
      </c>
      <c r="BB692" s="46"/>
      <c r="BC692" s="46"/>
      <c r="BD692" s="46"/>
      <c r="BE692" s="45"/>
      <c r="BF692" s="45">
        <v>0</v>
      </c>
      <c r="BG692" s="46"/>
      <c r="BH692" s="46"/>
      <c r="BI692" s="46"/>
      <c r="BJ692" s="46"/>
      <c r="BK692" s="46"/>
      <c r="BL692" s="46">
        <v>1895845.16</v>
      </c>
      <c r="BM692" s="46">
        <v>214833.39</v>
      </c>
      <c r="BN692" s="46">
        <v>414574.94</v>
      </c>
      <c r="BP692" s="48">
        <f>+AY692-'Приложение 2'!E694</f>
        <v>0</v>
      </c>
      <c r="BR692" s="74"/>
      <c r="BT692" s="75"/>
      <c r="BU692" s="75"/>
    </row>
    <row r="693" spans="1:73" ht="12.75" customHeight="1" x14ac:dyDescent="0.2">
      <c r="A693" s="36">
        <f t="shared" si="236"/>
        <v>679</v>
      </c>
      <c r="B693" s="36">
        <f t="shared" si="237"/>
        <v>189</v>
      </c>
      <c r="C693" s="37" t="s">
        <v>245</v>
      </c>
      <c r="D693" s="36" t="s">
        <v>816</v>
      </c>
      <c r="E693" s="38" t="s">
        <v>285</v>
      </c>
      <c r="F693" s="39" t="s">
        <v>61</v>
      </c>
      <c r="G693" s="39">
        <v>3</v>
      </c>
      <c r="H693" s="39">
        <v>3</v>
      </c>
      <c r="I693" s="38">
        <v>1718.5</v>
      </c>
      <c r="J693" s="38">
        <v>1262.7</v>
      </c>
      <c r="K693" s="38">
        <v>455.8</v>
      </c>
      <c r="L693" s="40">
        <v>37</v>
      </c>
      <c r="M693" s="41">
        <f t="shared" si="235"/>
        <v>21981866.239999998</v>
      </c>
      <c r="N693" s="41"/>
      <c r="O693" s="41">
        <v>554632.02</v>
      </c>
      <c r="P693" s="41">
        <v>0</v>
      </c>
      <c r="Q693" s="41">
        <f t="shared" si="247"/>
        <v>1614273.973</v>
      </c>
      <c r="R693" s="41">
        <f>IF(Y693&gt;0, Y693, 0)</f>
        <v>9040739.3999999985</v>
      </c>
      <c r="S693" s="41">
        <f>IF(Y693&gt;0, AY693-O693-P693-Q693-R693, 0)</f>
        <v>10772220.846999999</v>
      </c>
      <c r="T693" s="38">
        <v>11102.33</v>
      </c>
      <c r="U693" s="38">
        <v>12791.31</v>
      </c>
      <c r="V693" s="39">
        <v>2027</v>
      </c>
      <c r="W693" s="43">
        <v>1358119.69</v>
      </c>
      <c r="X693" s="43">
        <f>+(J693*11.55+K693*23.1)*12*0.85</f>
        <v>256154.28299999997</v>
      </c>
      <c r="Y693" s="43">
        <f>+(J693*11.55+K693*23.1)*12*30</f>
        <v>9040739.3999999985</v>
      </c>
      <c r="Z693" s="33"/>
      <c r="AA693" s="43">
        <f t="shared" si="239"/>
        <v>21981866.239779305</v>
      </c>
      <c r="AB693" s="43">
        <v>0</v>
      </c>
      <c r="AC693" s="43">
        <v>0</v>
      </c>
      <c r="AD693" s="43">
        <v>0</v>
      </c>
      <c r="AE693" s="43">
        <v>1887239.87</v>
      </c>
      <c r="AF693" s="43">
        <v>0</v>
      </c>
      <c r="AG693" s="43">
        <v>0</v>
      </c>
      <c r="AH693" s="43">
        <v>0</v>
      </c>
      <c r="AI693" s="43">
        <v>0</v>
      </c>
      <c r="AJ693" s="43">
        <v>0</v>
      </c>
      <c r="AK693" s="43">
        <v>0</v>
      </c>
      <c r="AL693" s="43">
        <v>0</v>
      </c>
      <c r="AM693" s="43">
        <v>17192120.510000002</v>
      </c>
      <c r="AN693" s="43">
        <v>2265460.2280999999</v>
      </c>
      <c r="AO693" s="43">
        <v>219818.6624</v>
      </c>
      <c r="AP693" s="43">
        <v>417226.96927930001</v>
      </c>
      <c r="AQ693" s="5">
        <f t="shared" si="240"/>
        <v>2</v>
      </c>
      <c r="AS693" s="36">
        <f t="shared" si="249"/>
        <v>267</v>
      </c>
      <c r="AT693" s="36">
        <f t="shared" si="250"/>
        <v>187</v>
      </c>
      <c r="AU693" s="37" t="s">
        <v>245</v>
      </c>
      <c r="AV693" s="36" t="s">
        <v>816</v>
      </c>
      <c r="AW693" s="36"/>
      <c r="AX693" s="45">
        <f t="shared" si="243"/>
        <v>0</v>
      </c>
      <c r="AY693" s="46">
        <v>21981866.239999998</v>
      </c>
      <c r="AZ693" s="46"/>
      <c r="BA693" s="46"/>
      <c r="BB693" s="46"/>
      <c r="BC693" s="46">
        <v>1887239.87</v>
      </c>
      <c r="BD693" s="46"/>
      <c r="BE693" s="45"/>
      <c r="BF693" s="45">
        <v>0</v>
      </c>
      <c r="BG693" s="46"/>
      <c r="BH693" s="46"/>
      <c r="BI693" s="46"/>
      <c r="BJ693" s="46"/>
      <c r="BK693" s="46">
        <v>17192120.510000002</v>
      </c>
      <c r="BL693" s="46">
        <v>2265460.23</v>
      </c>
      <c r="BM693" s="46">
        <v>219818.66</v>
      </c>
      <c r="BN693" s="46">
        <v>417226.97</v>
      </c>
      <c r="BP693" s="48">
        <f>+AY693-'Приложение 2'!E695</f>
        <v>0</v>
      </c>
    </row>
    <row r="694" spans="1:73" ht="12.75" customHeight="1" x14ac:dyDescent="0.2">
      <c r="A694" s="36">
        <f t="shared" si="236"/>
        <v>680</v>
      </c>
      <c r="B694" s="36">
        <f t="shared" si="237"/>
        <v>190</v>
      </c>
      <c r="C694" s="37" t="s">
        <v>245</v>
      </c>
      <c r="D694" s="36" t="s">
        <v>817</v>
      </c>
      <c r="E694" s="38" t="s">
        <v>285</v>
      </c>
      <c r="F694" s="39" t="s">
        <v>61</v>
      </c>
      <c r="G694" s="39">
        <v>3</v>
      </c>
      <c r="H694" s="39">
        <v>3</v>
      </c>
      <c r="I694" s="38">
        <v>1538.3</v>
      </c>
      <c r="J694" s="38">
        <v>1287.5999999999999</v>
      </c>
      <c r="K694" s="38">
        <v>250.7</v>
      </c>
      <c r="L694" s="40">
        <v>74</v>
      </c>
      <c r="M694" s="41">
        <f t="shared" si="235"/>
        <v>61161608.130000003</v>
      </c>
      <c r="N694" s="41"/>
      <c r="O694" s="41">
        <v>2482454.04</v>
      </c>
      <c r="P694" s="41">
        <v>0</v>
      </c>
      <c r="Q694" s="41">
        <f t="shared" si="247"/>
        <v>1109942.53</v>
      </c>
      <c r="R694" s="41">
        <f>IF(Y694&gt;0, Y694, 0)</f>
        <v>7438662.0000000009</v>
      </c>
      <c r="S694" s="41">
        <f>IF(Y694&gt;0, AY694-O694-P694-Q694-R694, 0)</f>
        <v>50130549.560000002</v>
      </c>
      <c r="T694" s="38">
        <v>34734.6</v>
      </c>
      <c r="U694" s="38">
        <v>39759.22</v>
      </c>
      <c r="V694" s="39">
        <v>2027</v>
      </c>
      <c r="W694" s="43">
        <v>899180.44</v>
      </c>
      <c r="X694" s="43">
        <f>+(J694*11.55+K694*23.1)*12*0.85</f>
        <v>210762.09000000003</v>
      </c>
      <c r="Y694" s="43">
        <f>+(J694*11.55+K694*23.1)*12*30</f>
        <v>7438662.0000000009</v>
      </c>
      <c r="Z694" s="33"/>
      <c r="AA694" s="43">
        <f t="shared" si="239"/>
        <v>61161608.129189923</v>
      </c>
      <c r="AB694" s="43">
        <v>0</v>
      </c>
      <c r="AC694" s="43">
        <v>0</v>
      </c>
      <c r="AD694" s="43">
        <v>0</v>
      </c>
      <c r="AE694" s="43">
        <v>1689345.99</v>
      </c>
      <c r="AF694" s="43">
        <v>0</v>
      </c>
      <c r="AG694" s="43">
        <v>0</v>
      </c>
      <c r="AH694" s="43">
        <v>0</v>
      </c>
      <c r="AI694" s="43">
        <v>0</v>
      </c>
      <c r="AJ694" s="43">
        <v>20000114.91</v>
      </c>
      <c r="AK694" s="43">
        <v>0</v>
      </c>
      <c r="AL694" s="43">
        <v>16353405.310000001</v>
      </c>
      <c r="AM694" s="43">
        <v>15389373.859999999</v>
      </c>
      <c r="AN694" s="43">
        <v>5949297.1058</v>
      </c>
      <c r="AO694" s="43">
        <v>611616.08140000002</v>
      </c>
      <c r="AP694" s="43">
        <v>1168454.87198992</v>
      </c>
      <c r="AQ694" s="5">
        <f t="shared" si="240"/>
        <v>4</v>
      </c>
      <c r="AS694" s="36">
        <f t="shared" si="249"/>
        <v>268</v>
      </c>
      <c r="AT694" s="36">
        <f t="shared" si="250"/>
        <v>188</v>
      </c>
      <c r="AU694" s="37" t="s">
        <v>245</v>
      </c>
      <c r="AV694" s="36" t="s">
        <v>817</v>
      </c>
      <c r="AW694" s="36"/>
      <c r="AX694" s="45">
        <f t="shared" si="243"/>
        <v>0</v>
      </c>
      <c r="AY694" s="46">
        <v>61161608.130000003</v>
      </c>
      <c r="AZ694" s="46"/>
      <c r="BA694" s="46"/>
      <c r="BB694" s="46"/>
      <c r="BC694" s="46">
        <v>1689345.99</v>
      </c>
      <c r="BD694" s="46"/>
      <c r="BE694" s="45"/>
      <c r="BF694" s="45">
        <v>0</v>
      </c>
      <c r="BG694" s="46"/>
      <c r="BH694" s="46">
        <v>20000114.91</v>
      </c>
      <c r="BI694" s="46"/>
      <c r="BJ694" s="46">
        <v>16353405.310000001</v>
      </c>
      <c r="BK694" s="46">
        <v>15389373.859999999</v>
      </c>
      <c r="BL694" s="46">
        <v>5949297.1100000003</v>
      </c>
      <c r="BM694" s="46">
        <v>611616.07999999996</v>
      </c>
      <c r="BN694" s="46">
        <v>1168454.8700000001</v>
      </c>
      <c r="BP694" s="48">
        <f>+AY694-'Приложение 2'!E696</f>
        <v>0</v>
      </c>
    </row>
    <row r="695" spans="1:73" ht="12.75" customHeight="1" x14ac:dyDescent="0.2">
      <c r="A695" s="36">
        <f t="shared" si="236"/>
        <v>681</v>
      </c>
      <c r="B695" s="36">
        <f t="shared" si="237"/>
        <v>191</v>
      </c>
      <c r="C695" s="37" t="s">
        <v>245</v>
      </c>
      <c r="D695" s="36" t="s">
        <v>818</v>
      </c>
      <c r="E695" s="38" t="s">
        <v>67</v>
      </c>
      <c r="F695" s="39" t="s">
        <v>61</v>
      </c>
      <c r="G695" s="39">
        <v>9</v>
      </c>
      <c r="H695" s="39">
        <v>1</v>
      </c>
      <c r="I695" s="38">
        <v>1959.1</v>
      </c>
      <c r="J695" s="38">
        <v>1959.1</v>
      </c>
      <c r="K695" s="38">
        <v>0</v>
      </c>
      <c r="L695" s="40">
        <v>80</v>
      </c>
      <c r="M695" s="41" t="e">
        <f t="shared" si="235"/>
        <v>#REF!</v>
      </c>
      <c r="N695" s="41"/>
      <c r="O695" s="41">
        <v>1362193.89</v>
      </c>
      <c r="P695" s="41">
        <v>0</v>
      </c>
      <c r="Q695" s="41">
        <f t="shared" si="247"/>
        <v>306736.28699999995</v>
      </c>
      <c r="R695" s="41" t="e">
        <f>IF(Y695&gt;0, Y695, 0)</f>
        <v>#REF!</v>
      </c>
      <c r="S695" s="41" t="e">
        <f>IF(Y695&gt;0, AY695-O695-P695-Q695-R695, 0)</f>
        <v>#REF!</v>
      </c>
      <c r="T695" s="38">
        <v>12988.44</v>
      </c>
      <c r="U695" s="38">
        <v>14895.77</v>
      </c>
      <c r="V695" s="39">
        <v>2027</v>
      </c>
      <c r="W695" s="50">
        <v>0</v>
      </c>
      <c r="X695" s="43">
        <f>+(J695*15.35+K695*26.02)*12*0.85</f>
        <v>306736.28699999995</v>
      </c>
      <c r="Y695" s="50" t="e">
        <f>+(J695*15.35+K695*26.02)*12*30+[4]Лист1!$BC$40</f>
        <v>#REF!</v>
      </c>
      <c r="Z695" s="33"/>
      <c r="AA695" s="43">
        <f t="shared" si="239"/>
        <v>29182303.00725266</v>
      </c>
      <c r="AB695" s="43">
        <v>0</v>
      </c>
      <c r="AC695" s="43">
        <v>0</v>
      </c>
      <c r="AD695" s="43">
        <v>0</v>
      </c>
      <c r="AE695" s="43">
        <v>0</v>
      </c>
      <c r="AF695" s="43">
        <v>0</v>
      </c>
      <c r="AG695" s="43">
        <v>0</v>
      </c>
      <c r="AH695" s="43">
        <v>0</v>
      </c>
      <c r="AI695" s="43">
        <v>0</v>
      </c>
      <c r="AJ695" s="43">
        <v>2628251.73</v>
      </c>
      <c r="AK695" s="43">
        <v>0</v>
      </c>
      <c r="AL695" s="43">
        <v>22817394.600000001</v>
      </c>
      <c r="AM695" s="43">
        <v>0</v>
      </c>
      <c r="AN695" s="43">
        <v>2888388.898</v>
      </c>
      <c r="AO695" s="43">
        <v>291823.03009999997</v>
      </c>
      <c r="AP695" s="43">
        <v>556444.74915266002</v>
      </c>
      <c r="AQ695" s="5">
        <f t="shared" si="240"/>
        <v>2</v>
      </c>
      <c r="AS695" s="36">
        <f t="shared" si="249"/>
        <v>269</v>
      </c>
      <c r="AT695" s="36">
        <f t="shared" si="250"/>
        <v>189</v>
      </c>
      <c r="AU695" s="37" t="s">
        <v>245</v>
      </c>
      <c r="AV695" s="36" t="s">
        <v>818</v>
      </c>
      <c r="AW695" s="36"/>
      <c r="AX695" s="45" t="e">
        <f t="shared" si="243"/>
        <v>#REF!</v>
      </c>
      <c r="AY695" s="46">
        <v>29182303.010000002</v>
      </c>
      <c r="AZ695" s="46"/>
      <c r="BA695" s="46"/>
      <c r="BB695" s="46"/>
      <c r="BC695" s="46"/>
      <c r="BD695" s="46"/>
      <c r="BE695" s="45"/>
      <c r="BF695" s="45">
        <v>0</v>
      </c>
      <c r="BG695" s="46"/>
      <c r="BH695" s="46">
        <v>2628251.73</v>
      </c>
      <c r="BI695" s="46"/>
      <c r="BJ695" s="46">
        <v>22817394.600000001</v>
      </c>
      <c r="BK695" s="46"/>
      <c r="BL695" s="46">
        <v>2888388.9</v>
      </c>
      <c r="BM695" s="46">
        <v>291823.03000000003</v>
      </c>
      <c r="BN695" s="46">
        <v>556444.75</v>
      </c>
      <c r="BP695" s="48">
        <f>+AY695-'Приложение 2'!E697</f>
        <v>0</v>
      </c>
    </row>
    <row r="696" spans="1:73" ht="12.75" customHeight="1" x14ac:dyDescent="0.2">
      <c r="A696" s="36">
        <f t="shared" si="236"/>
        <v>682</v>
      </c>
      <c r="B696" s="36">
        <f t="shared" si="237"/>
        <v>192</v>
      </c>
      <c r="C696" s="37" t="s">
        <v>245</v>
      </c>
      <c r="D696" s="36" t="s">
        <v>819</v>
      </c>
      <c r="E696" s="38" t="s">
        <v>137</v>
      </c>
      <c r="F696" s="39" t="s">
        <v>61</v>
      </c>
      <c r="G696" s="39">
        <v>4</v>
      </c>
      <c r="H696" s="39">
        <v>1</v>
      </c>
      <c r="I696" s="38">
        <v>2062.8000000000002</v>
      </c>
      <c r="J696" s="38">
        <v>1634.9</v>
      </c>
      <c r="K696" s="38">
        <v>427.9</v>
      </c>
      <c r="L696" s="40">
        <v>68</v>
      </c>
      <c r="M696" s="41">
        <f t="shared" si="235"/>
        <v>36532105.480000004</v>
      </c>
      <c r="N696" s="41"/>
      <c r="O696" s="41">
        <v>1171454.01</v>
      </c>
      <c r="P696" s="41">
        <v>0</v>
      </c>
      <c r="Q696" s="41">
        <f t="shared" si="247"/>
        <v>1754303.4870000002</v>
      </c>
      <c r="R696" s="41">
        <v>3106899.18</v>
      </c>
      <c r="S696" s="41">
        <v>30499448.802999999</v>
      </c>
      <c r="T696" s="38">
        <v>15453.5</v>
      </c>
      <c r="U696" s="38">
        <v>17709.96</v>
      </c>
      <c r="V696" s="39">
        <v>2027</v>
      </c>
      <c r="W696" s="43">
        <v>1460874.12</v>
      </c>
      <c r="X696" s="43">
        <f>+(J696*11.55+K696*23.1)*12*0.85</f>
        <v>293429.36700000003</v>
      </c>
      <c r="Y696" s="43">
        <f>+(J696*11.55+K696*23.1)*12*30</f>
        <v>10356330.600000001</v>
      </c>
      <c r="Z696" s="33"/>
      <c r="AA696" s="43">
        <f t="shared" si="239"/>
        <v>36532105.490530334</v>
      </c>
      <c r="AB696" s="43">
        <v>0</v>
      </c>
      <c r="AC696" s="43">
        <v>0</v>
      </c>
      <c r="AD696" s="43">
        <v>0</v>
      </c>
      <c r="AE696" s="43">
        <v>2493601.85</v>
      </c>
      <c r="AF696" s="43">
        <v>0</v>
      </c>
      <c r="AG696" s="43">
        <v>0</v>
      </c>
      <c r="AH696" s="43">
        <v>0</v>
      </c>
      <c r="AI696" s="43">
        <v>0</v>
      </c>
      <c r="AJ696" s="43">
        <v>13200944.91</v>
      </c>
      <c r="AK696" s="43">
        <v>0</v>
      </c>
      <c r="AL696" s="43">
        <v>8790190.0600000005</v>
      </c>
      <c r="AM696" s="43">
        <v>7392737.6399999997</v>
      </c>
      <c r="AN696" s="43">
        <v>3592214.1719999998</v>
      </c>
      <c r="AO696" s="43">
        <v>365321.05489999999</v>
      </c>
      <c r="AP696" s="43">
        <v>697095.80363034003</v>
      </c>
      <c r="AQ696" s="5">
        <f t="shared" si="240"/>
        <v>4</v>
      </c>
      <c r="AS696" s="36">
        <f t="shared" si="249"/>
        <v>270</v>
      </c>
      <c r="AT696" s="36">
        <f t="shared" si="250"/>
        <v>190</v>
      </c>
      <c r="AU696" s="37" t="s">
        <v>245</v>
      </c>
      <c r="AV696" s="36" t="s">
        <v>819</v>
      </c>
      <c r="AW696" s="36"/>
      <c r="AX696" s="45">
        <f t="shared" si="243"/>
        <v>0</v>
      </c>
      <c r="AY696" s="46">
        <v>36532105.479999997</v>
      </c>
      <c r="AZ696" s="46"/>
      <c r="BA696" s="46"/>
      <c r="BB696" s="46"/>
      <c r="BC696" s="46">
        <v>2493601.85</v>
      </c>
      <c r="BD696" s="46"/>
      <c r="BE696" s="45"/>
      <c r="BF696" s="45">
        <v>0</v>
      </c>
      <c r="BG696" s="46"/>
      <c r="BH696" s="46">
        <v>13200944.91</v>
      </c>
      <c r="BI696" s="46"/>
      <c r="BJ696" s="46">
        <v>8790190.0600000005</v>
      </c>
      <c r="BK696" s="46">
        <v>7392737.6399999997</v>
      </c>
      <c r="BL696" s="46">
        <v>3592214.17</v>
      </c>
      <c r="BM696" s="46">
        <v>365321.05</v>
      </c>
      <c r="BN696" s="46">
        <v>697095.8</v>
      </c>
      <c r="BP696" s="48">
        <f>+AY696-'Приложение 2'!E698</f>
        <v>0</v>
      </c>
      <c r="BR696" s="74"/>
      <c r="BT696" s="75"/>
      <c r="BU696" s="75"/>
    </row>
    <row r="697" spans="1:73" ht="12.75" customHeight="1" x14ac:dyDescent="0.2">
      <c r="A697" s="36">
        <f t="shared" si="236"/>
        <v>683</v>
      </c>
      <c r="B697" s="36">
        <f t="shared" si="237"/>
        <v>193</v>
      </c>
      <c r="C697" s="37" t="s">
        <v>245</v>
      </c>
      <c r="D697" s="36" t="s">
        <v>820</v>
      </c>
      <c r="E697" s="38" t="s">
        <v>353</v>
      </c>
      <c r="F697" s="39" t="s">
        <v>61</v>
      </c>
      <c r="G697" s="39">
        <v>9</v>
      </c>
      <c r="H697" s="39">
        <v>1</v>
      </c>
      <c r="I697" s="38">
        <v>2020</v>
      </c>
      <c r="J697" s="38">
        <v>2020</v>
      </c>
      <c r="K697" s="38">
        <v>0</v>
      </c>
      <c r="L697" s="40">
        <v>107</v>
      </c>
      <c r="M697" s="41">
        <f t="shared" ref="M697:M760" si="251">SUM(N697:S697)</f>
        <v>46160393.599999994</v>
      </c>
      <c r="N697" s="41"/>
      <c r="O697" s="41">
        <v>2162679.04</v>
      </c>
      <c r="P697" s="41">
        <v>0</v>
      </c>
      <c r="Q697" s="41">
        <f t="shared" si="247"/>
        <v>316271.39999999997</v>
      </c>
      <c r="R697" s="41">
        <v>3074746.6170000001</v>
      </c>
      <c r="S697" s="41">
        <v>40606696.542999998</v>
      </c>
      <c r="T697" s="38">
        <v>19927.04</v>
      </c>
      <c r="U697" s="38">
        <v>22851.68</v>
      </c>
      <c r="V697" s="39">
        <v>2027</v>
      </c>
      <c r="W697" s="50">
        <v>0</v>
      </c>
      <c r="X697" s="43">
        <f>+(J697*15.35+K697*26.02)*12*0.85</f>
        <v>316271.39999999997</v>
      </c>
      <c r="Y697" s="50" t="e">
        <f>+(J697*15.35+K697*26.02)*12*30+[4]Лист1!$BC$44</f>
        <v>#REF!</v>
      </c>
      <c r="Z697" s="33"/>
      <c r="AA697" s="43">
        <f t="shared" si="239"/>
        <v>46160393.59583801</v>
      </c>
      <c r="AB697" s="43">
        <v>5555193.2699999996</v>
      </c>
      <c r="AC697" s="43">
        <v>0</v>
      </c>
      <c r="AD697" s="43">
        <v>2889870.66</v>
      </c>
      <c r="AE697" s="43">
        <v>2093868.46</v>
      </c>
      <c r="AF697" s="43">
        <v>0</v>
      </c>
      <c r="AG697" s="43">
        <v>0</v>
      </c>
      <c r="AH697" s="43">
        <v>0</v>
      </c>
      <c r="AI697" s="43">
        <v>0</v>
      </c>
      <c r="AJ697" s="43">
        <v>0</v>
      </c>
      <c r="AK697" s="43">
        <v>0</v>
      </c>
      <c r="AL697" s="43">
        <v>23526689.34</v>
      </c>
      <c r="AM697" s="43">
        <v>6187007.9500000002</v>
      </c>
      <c r="AN697" s="43">
        <v>4565916.4939999999</v>
      </c>
      <c r="AO697" s="43">
        <v>461603.93599999999</v>
      </c>
      <c r="AP697" s="43">
        <v>880243.48583799996</v>
      </c>
      <c r="AQ697" s="5">
        <f t="shared" si="240"/>
        <v>5</v>
      </c>
      <c r="AS697" s="36">
        <f t="shared" si="249"/>
        <v>271</v>
      </c>
      <c r="AT697" s="36">
        <f t="shared" si="250"/>
        <v>191</v>
      </c>
      <c r="AU697" s="37" t="s">
        <v>245</v>
      </c>
      <c r="AV697" s="36" t="s">
        <v>820</v>
      </c>
      <c r="AW697" s="36"/>
      <c r="AX697" s="45">
        <f t="shared" si="243"/>
        <v>0</v>
      </c>
      <c r="AY697" s="46">
        <v>46160393.600000001</v>
      </c>
      <c r="AZ697" s="46">
        <v>5555193.2699999996</v>
      </c>
      <c r="BA697" s="46"/>
      <c r="BB697" s="46">
        <v>2889870.66</v>
      </c>
      <c r="BC697" s="46">
        <v>2093868.46</v>
      </c>
      <c r="BD697" s="46"/>
      <c r="BE697" s="45"/>
      <c r="BF697" s="45">
        <v>0</v>
      </c>
      <c r="BG697" s="46"/>
      <c r="BH697" s="46"/>
      <c r="BI697" s="46"/>
      <c r="BJ697" s="46">
        <v>23526689.34</v>
      </c>
      <c r="BK697" s="46">
        <v>6187007.9500000002</v>
      </c>
      <c r="BL697" s="46">
        <v>4565916.49</v>
      </c>
      <c r="BM697" s="46">
        <v>461603.94</v>
      </c>
      <c r="BN697" s="46">
        <v>880243.49</v>
      </c>
      <c r="BP697" s="48">
        <f>+AY697-'Приложение 2'!E699</f>
        <v>0</v>
      </c>
      <c r="BR697" s="74"/>
      <c r="BT697" s="75"/>
      <c r="BU697" s="75"/>
    </row>
    <row r="698" spans="1:73" ht="12.75" customHeight="1" x14ac:dyDescent="0.2">
      <c r="A698" s="36">
        <f t="shared" ref="A698:A763" si="252">+A697+1</f>
        <v>684</v>
      </c>
      <c r="B698" s="36">
        <f t="shared" ref="B698:B763" si="253">+B697+1</f>
        <v>194</v>
      </c>
      <c r="C698" s="37" t="s">
        <v>245</v>
      </c>
      <c r="D698" s="36" t="s">
        <v>821</v>
      </c>
      <c r="E698" s="38" t="s">
        <v>117</v>
      </c>
      <c r="F698" s="39" t="s">
        <v>61</v>
      </c>
      <c r="G698" s="39">
        <v>9</v>
      </c>
      <c r="H698" s="39">
        <v>1</v>
      </c>
      <c r="I698" s="38">
        <v>2059.9</v>
      </c>
      <c r="J698" s="38">
        <v>1841.1</v>
      </c>
      <c r="K698" s="38">
        <v>218.8</v>
      </c>
      <c r="L698" s="40">
        <v>82</v>
      </c>
      <c r="M698" s="41">
        <f t="shared" si="251"/>
        <v>58306273.97016</v>
      </c>
      <c r="N698" s="41"/>
      <c r="O698" s="41">
        <v>2125304.48</v>
      </c>
      <c r="P698" s="41">
        <v>0</v>
      </c>
      <c r="Q698" s="41">
        <f t="shared" si="247"/>
        <v>2061242.4021999999</v>
      </c>
      <c r="R698" s="41">
        <v>1222346.196</v>
      </c>
      <c r="S698" s="41">
        <v>52897380.891960002</v>
      </c>
      <c r="T698" s="38">
        <v>25103.9</v>
      </c>
      <c r="U698" s="38">
        <v>28615.38</v>
      </c>
      <c r="V698" s="39">
        <v>2027</v>
      </c>
      <c r="W698" s="43">
        <v>1714910.98</v>
      </c>
      <c r="X698" s="43">
        <f>+(J698*15.35+K698*26.02)*12*0.85</f>
        <v>346331.42220000003</v>
      </c>
      <c r="Y698" s="43">
        <f>+(J698*15.35+K698*26.02)*12*30</f>
        <v>12223461.960000001</v>
      </c>
      <c r="Z698" s="33"/>
      <c r="AA698" s="43">
        <f t="shared" si="239"/>
        <v>58944812.811404958</v>
      </c>
      <c r="AB698" s="43">
        <v>5664922.0800000001</v>
      </c>
      <c r="AC698" s="43">
        <v>3887857.05</v>
      </c>
      <c r="AD698" s="43">
        <v>2946952.76</v>
      </c>
      <c r="AE698" s="43">
        <v>2135227.54</v>
      </c>
      <c r="AF698" s="43">
        <v>0</v>
      </c>
      <c r="AG698" s="43">
        <v>0</v>
      </c>
      <c r="AH698" s="43">
        <v>0</v>
      </c>
      <c r="AI698" s="43">
        <v>4012463.55</v>
      </c>
      <c r="AJ698" s="43">
        <v>2763481.06</v>
      </c>
      <c r="AK698" s="43">
        <v>0</v>
      </c>
      <c r="AL698" s="43">
        <v>23991399.699999999</v>
      </c>
      <c r="AM698" s="43">
        <v>6309216.6699999999</v>
      </c>
      <c r="AN698" s="43">
        <v>5513018.0554999998</v>
      </c>
      <c r="AO698" s="43">
        <v>589448.12809999997</v>
      </c>
      <c r="AP698" s="43">
        <v>1130826.21780496</v>
      </c>
      <c r="AQ698" s="5">
        <f t="shared" si="240"/>
        <v>8</v>
      </c>
      <c r="AS698" s="36">
        <f t="shared" si="249"/>
        <v>272</v>
      </c>
      <c r="AT698" s="36">
        <f t="shared" si="250"/>
        <v>192</v>
      </c>
      <c r="AU698" s="37" t="s">
        <v>245</v>
      </c>
      <c r="AV698" s="36" t="s">
        <v>821</v>
      </c>
      <c r="AW698" s="36"/>
      <c r="AX698" s="45">
        <f t="shared" si="243"/>
        <v>0</v>
      </c>
      <c r="AY698" s="46">
        <v>58306273.97016</v>
      </c>
      <c r="AZ698" s="46">
        <v>5664922.0800000001</v>
      </c>
      <c r="BA698" s="46">
        <v>3887857.05</v>
      </c>
      <c r="BB698" s="46">
        <v>2946952.76</v>
      </c>
      <c r="BC698" s="46">
        <v>2135227.54</v>
      </c>
      <c r="BD698" s="46"/>
      <c r="BE698" s="45"/>
      <c r="BF698" s="45">
        <v>0</v>
      </c>
      <c r="BG698" s="46">
        <v>3373924.70016</v>
      </c>
      <c r="BH698" s="46">
        <v>2763481.06</v>
      </c>
      <c r="BI698" s="46"/>
      <c r="BJ698" s="46">
        <v>23991399.699999999</v>
      </c>
      <c r="BK698" s="46">
        <v>6309216.6699999999</v>
      </c>
      <c r="BL698" s="46">
        <v>5513018.0599999996</v>
      </c>
      <c r="BM698" s="46">
        <v>589448.13</v>
      </c>
      <c r="BN698" s="46">
        <v>1130826.22</v>
      </c>
      <c r="BP698" s="48">
        <f>+AY698-'Приложение 2'!E700</f>
        <v>0</v>
      </c>
      <c r="BR698" s="74"/>
      <c r="BT698" s="75"/>
      <c r="BU698" s="75"/>
    </row>
    <row r="699" spans="1:73" ht="12.75" customHeight="1" x14ac:dyDescent="0.2">
      <c r="A699" s="36">
        <f t="shared" si="252"/>
        <v>685</v>
      </c>
      <c r="B699" s="36">
        <f t="shared" si="253"/>
        <v>195</v>
      </c>
      <c r="C699" s="37" t="s">
        <v>245</v>
      </c>
      <c r="D699" s="36" t="s">
        <v>822</v>
      </c>
      <c r="E699" s="38" t="s">
        <v>129</v>
      </c>
      <c r="F699" s="39" t="s">
        <v>61</v>
      </c>
      <c r="G699" s="39">
        <v>5</v>
      </c>
      <c r="H699" s="39">
        <v>6</v>
      </c>
      <c r="I699" s="38">
        <v>5137.7</v>
      </c>
      <c r="J699" s="38">
        <v>5137.7</v>
      </c>
      <c r="K699" s="38">
        <v>0</v>
      </c>
      <c r="L699" s="40">
        <v>237</v>
      </c>
      <c r="M699" s="41">
        <f t="shared" si="251"/>
        <v>82749337.510000005</v>
      </c>
      <c r="N699" s="41"/>
      <c r="O699" s="41">
        <v>2780066</v>
      </c>
      <c r="P699" s="41">
        <v>0</v>
      </c>
      <c r="Q699" s="41">
        <f t="shared" si="247"/>
        <v>2993313.0469999998</v>
      </c>
      <c r="R699" s="41">
        <v>2136255.66</v>
      </c>
      <c r="S699" s="41">
        <v>74839702.803000003</v>
      </c>
      <c r="T699" s="38">
        <v>14060.44</v>
      </c>
      <c r="U699" s="38">
        <v>16106.3</v>
      </c>
      <c r="V699" s="39">
        <v>2027</v>
      </c>
      <c r="W699" s="43">
        <v>2388040.61</v>
      </c>
      <c r="X699" s="43">
        <f>+(J699*11.55+K699*23.1)*12*0.85</f>
        <v>605272.43700000003</v>
      </c>
      <c r="Y699" s="43">
        <f>+(J699*11.55+K699*23.1)*12*30</f>
        <v>21362556.600000001</v>
      </c>
      <c r="Z699" s="33"/>
      <c r="AA699" s="44">
        <f t="shared" si="239"/>
        <v>82749337.512441501</v>
      </c>
      <c r="AB699" s="43">
        <v>17476469.190000001</v>
      </c>
      <c r="AC699" s="43">
        <v>0</v>
      </c>
      <c r="AD699" s="43">
        <v>8245261.8799999999</v>
      </c>
      <c r="AE699" s="43">
        <v>6210673.9500000002</v>
      </c>
      <c r="AF699" s="43">
        <v>0</v>
      </c>
      <c r="AG699" s="43">
        <v>0</v>
      </c>
      <c r="AH699" s="43">
        <v>0</v>
      </c>
      <c r="AI699" s="43">
        <v>0</v>
      </c>
      <c r="AJ699" s="43">
        <v>0</v>
      </c>
      <c r="AK699" s="43">
        <v>0</v>
      </c>
      <c r="AL699" s="43">
        <v>21893232.239999998</v>
      </c>
      <c r="AM699" s="43">
        <v>18412676.050000001</v>
      </c>
      <c r="AN699" s="43">
        <v>8103825.2222999996</v>
      </c>
      <c r="AO699" s="43">
        <v>827493.37520000001</v>
      </c>
      <c r="AP699" s="43">
        <v>1579705.6049414999</v>
      </c>
      <c r="AQ699" s="5">
        <f t="shared" si="240"/>
        <v>5</v>
      </c>
      <c r="AS699" s="36">
        <f t="shared" si="249"/>
        <v>273</v>
      </c>
      <c r="AT699" s="36">
        <f t="shared" si="250"/>
        <v>193</v>
      </c>
      <c r="AU699" s="37" t="s">
        <v>245</v>
      </c>
      <c r="AV699" s="36" t="s">
        <v>822</v>
      </c>
      <c r="AW699" s="36"/>
      <c r="AX699" s="45">
        <f t="shared" si="243"/>
        <v>0</v>
      </c>
      <c r="AY699" s="46">
        <v>82749337.510000005</v>
      </c>
      <c r="AZ699" s="46">
        <v>17476469.190000001</v>
      </c>
      <c r="BA699" s="46"/>
      <c r="BB699" s="46">
        <v>8245261.8799999999</v>
      </c>
      <c r="BC699" s="46">
        <v>6210673.9500000002</v>
      </c>
      <c r="BD699" s="46"/>
      <c r="BE699" s="45"/>
      <c r="BF699" s="45">
        <v>0</v>
      </c>
      <c r="BG699" s="46"/>
      <c r="BH699" s="46"/>
      <c r="BI699" s="46"/>
      <c r="BJ699" s="46">
        <v>21893232.239999998</v>
      </c>
      <c r="BK699" s="46">
        <v>18412676.050000001</v>
      </c>
      <c r="BL699" s="46">
        <v>8103825.2199999997</v>
      </c>
      <c r="BM699" s="46">
        <v>827493.38</v>
      </c>
      <c r="BN699" s="46">
        <v>1579705.6</v>
      </c>
      <c r="BP699" s="48">
        <f>+AY699-'Приложение 2'!E701</f>
        <v>0</v>
      </c>
      <c r="BR699" s="74"/>
      <c r="BT699" s="75"/>
      <c r="BU699" s="75"/>
    </row>
    <row r="700" spans="1:73" ht="12.75" customHeight="1" x14ac:dyDescent="0.2">
      <c r="A700" s="36">
        <f t="shared" si="252"/>
        <v>686</v>
      </c>
      <c r="B700" s="36">
        <f t="shared" si="253"/>
        <v>196</v>
      </c>
      <c r="C700" s="37" t="s">
        <v>245</v>
      </c>
      <c r="D700" s="36" t="s">
        <v>823</v>
      </c>
      <c r="E700" s="38" t="s">
        <v>144</v>
      </c>
      <c r="F700" s="39" t="s">
        <v>61</v>
      </c>
      <c r="G700" s="39">
        <v>4</v>
      </c>
      <c r="H700" s="39">
        <v>6</v>
      </c>
      <c r="I700" s="38">
        <v>4514.6000000000004</v>
      </c>
      <c r="J700" s="38">
        <v>4312.1000000000004</v>
      </c>
      <c r="K700" s="38">
        <v>202.5</v>
      </c>
      <c r="L700" s="40">
        <v>191</v>
      </c>
      <c r="M700" s="41">
        <f t="shared" si="251"/>
        <v>28573083.979999997</v>
      </c>
      <c r="N700" s="41"/>
      <c r="O700" s="41">
        <v>1321708.43</v>
      </c>
      <c r="P700" s="41">
        <v>0</v>
      </c>
      <c r="Q700" s="41">
        <f t="shared" si="247"/>
        <v>1150613.571</v>
      </c>
      <c r="R700" s="41">
        <v>1961370.18</v>
      </c>
      <c r="S700" s="41">
        <v>24139391.798999999</v>
      </c>
      <c r="T700" s="38">
        <v>5470.13</v>
      </c>
      <c r="U700" s="38">
        <v>6329.04</v>
      </c>
      <c r="V700" s="39">
        <v>2027</v>
      </c>
      <c r="W700" s="50">
        <v>594892.02</v>
      </c>
      <c r="X700" s="43">
        <f>+(J700*11.55+K700*23.1)*12*0.85</f>
        <v>555721.55099999998</v>
      </c>
      <c r="Y700" s="50">
        <f>+(J700*11.55+K700*23.1)*12*30</f>
        <v>19613701.800000001</v>
      </c>
      <c r="Z700" s="33"/>
      <c r="AA700" s="43">
        <f t="shared" ref="AA700:AA763" si="254">SUM(AB700:AP700)</f>
        <v>28573083.978971079</v>
      </c>
      <c r="AB700" s="43">
        <v>0</v>
      </c>
      <c r="AC700" s="43">
        <v>0</v>
      </c>
      <c r="AD700" s="43">
        <v>0</v>
      </c>
      <c r="AE700" s="43">
        <v>5457443.7199999997</v>
      </c>
      <c r="AF700" s="43">
        <v>0</v>
      </c>
      <c r="AG700" s="43">
        <v>0</v>
      </c>
      <c r="AH700" s="43">
        <v>0</v>
      </c>
      <c r="AI700" s="43">
        <v>0</v>
      </c>
      <c r="AJ700" s="43">
        <v>0</v>
      </c>
      <c r="AK700" s="43">
        <v>0</v>
      </c>
      <c r="AL700" s="43">
        <v>19238022.120000001</v>
      </c>
      <c r="AM700" s="43">
        <v>0</v>
      </c>
      <c r="AN700" s="43">
        <v>3051847.4780000001</v>
      </c>
      <c r="AO700" s="43">
        <v>285730.83980000002</v>
      </c>
      <c r="AP700" s="43">
        <v>540039.82117108</v>
      </c>
      <c r="AQ700" s="5">
        <f t="shared" ref="AQ700:AQ763" si="255">COUNTIF(AB700:AM700, "&gt;0")</f>
        <v>2</v>
      </c>
      <c r="AS700" s="36">
        <f t="shared" si="249"/>
        <v>274</v>
      </c>
      <c r="AT700" s="36">
        <f t="shared" si="250"/>
        <v>194</v>
      </c>
      <c r="AU700" s="37" t="s">
        <v>245</v>
      </c>
      <c r="AV700" s="36" t="s">
        <v>823</v>
      </c>
      <c r="AW700" s="36"/>
      <c r="AX700" s="45">
        <f t="shared" si="243"/>
        <v>0</v>
      </c>
      <c r="AY700" s="46">
        <v>28573083.98</v>
      </c>
      <c r="AZ700" s="46"/>
      <c r="BA700" s="46"/>
      <c r="BB700" s="46"/>
      <c r="BC700" s="46">
        <v>5457443.7199999997</v>
      </c>
      <c r="BD700" s="46"/>
      <c r="BE700" s="45"/>
      <c r="BF700" s="45">
        <v>0</v>
      </c>
      <c r="BG700" s="46"/>
      <c r="BH700" s="46"/>
      <c r="BI700" s="46"/>
      <c r="BJ700" s="46">
        <v>19238022.120000001</v>
      </c>
      <c r="BK700" s="46"/>
      <c r="BL700" s="46">
        <v>3051847.48</v>
      </c>
      <c r="BM700" s="46">
        <v>285730.84000000003</v>
      </c>
      <c r="BN700" s="46">
        <v>540039.81999999995</v>
      </c>
      <c r="BP700" s="48">
        <f>+AY700-'Приложение 2'!E702</f>
        <v>0</v>
      </c>
      <c r="BR700" s="74"/>
      <c r="BT700" s="75"/>
      <c r="BU700" s="75"/>
    </row>
    <row r="701" spans="1:73" ht="12.75" customHeight="1" x14ac:dyDescent="0.2">
      <c r="A701" s="36">
        <f t="shared" si="252"/>
        <v>687</v>
      </c>
      <c r="B701" s="36">
        <f t="shared" si="253"/>
        <v>197</v>
      </c>
      <c r="C701" s="37" t="s">
        <v>245</v>
      </c>
      <c r="D701" s="36" t="s">
        <v>824</v>
      </c>
      <c r="E701" s="38" t="s">
        <v>206</v>
      </c>
      <c r="F701" s="39" t="s">
        <v>61</v>
      </c>
      <c r="G701" s="39">
        <v>4</v>
      </c>
      <c r="H701" s="39">
        <v>6</v>
      </c>
      <c r="I701" s="38">
        <v>4108</v>
      </c>
      <c r="J701" s="38">
        <v>4072.9</v>
      </c>
      <c r="K701" s="38">
        <v>35.099999999999902</v>
      </c>
      <c r="L701" s="40">
        <v>161</v>
      </c>
      <c r="M701" s="41">
        <f t="shared" si="251"/>
        <v>66851907.730000004</v>
      </c>
      <c r="N701" s="41"/>
      <c r="O701" s="41">
        <v>3130687.48</v>
      </c>
      <c r="P701" s="41">
        <v>0</v>
      </c>
      <c r="Q701" s="41">
        <f t="shared" si="247"/>
        <v>686119.46100000001</v>
      </c>
      <c r="R701" s="41">
        <v>1722700.98</v>
      </c>
      <c r="S701" s="41">
        <v>61312399.809</v>
      </c>
      <c r="T701" s="38">
        <v>14244.65</v>
      </c>
      <c r="U701" s="38">
        <v>16273.59</v>
      </c>
      <c r="V701" s="39">
        <v>2027</v>
      </c>
      <c r="W701" s="50">
        <v>198020.85</v>
      </c>
      <c r="X701" s="43">
        <f>+(J701*11.55+K701*23.1)*12*0.85</f>
        <v>488098.61100000003</v>
      </c>
      <c r="Y701" s="50">
        <f>+(J701*11.55+K701*23.1)*12*30</f>
        <v>17227009.800000001</v>
      </c>
      <c r="Z701" s="33"/>
      <c r="AA701" s="44">
        <f t="shared" si="254"/>
        <v>66851907.72535608</v>
      </c>
      <c r="AB701" s="43">
        <v>0</v>
      </c>
      <c r="AC701" s="43">
        <v>0</v>
      </c>
      <c r="AD701" s="43">
        <v>0</v>
      </c>
      <c r="AE701" s="43">
        <v>0</v>
      </c>
      <c r="AF701" s="43">
        <v>0</v>
      </c>
      <c r="AG701" s="43">
        <v>0</v>
      </c>
      <c r="AH701" s="43">
        <v>0</v>
      </c>
      <c r="AI701" s="43">
        <v>0</v>
      </c>
      <c r="AJ701" s="43">
        <v>26289258.149999999</v>
      </c>
      <c r="AK701" s="43">
        <v>0</v>
      </c>
      <c r="AL701" s="43">
        <v>17505381.399999999</v>
      </c>
      <c r="AM701" s="43">
        <v>14722399.76</v>
      </c>
      <c r="AN701" s="43">
        <v>6386700.2056</v>
      </c>
      <c r="AO701" s="43">
        <v>668519.07720000006</v>
      </c>
      <c r="AP701" s="43">
        <v>1279649.1325560799</v>
      </c>
      <c r="AQ701" s="5">
        <f t="shared" si="255"/>
        <v>3</v>
      </c>
      <c r="AS701" s="36">
        <f t="shared" si="249"/>
        <v>275</v>
      </c>
      <c r="AT701" s="36">
        <f t="shared" si="250"/>
        <v>195</v>
      </c>
      <c r="AU701" s="37" t="s">
        <v>245</v>
      </c>
      <c r="AV701" s="36" t="s">
        <v>824</v>
      </c>
      <c r="AW701" s="36"/>
      <c r="AX701" s="45">
        <f t="shared" si="243"/>
        <v>0</v>
      </c>
      <c r="AY701" s="46">
        <v>66851907.729999997</v>
      </c>
      <c r="AZ701" s="46"/>
      <c r="BA701" s="46"/>
      <c r="BB701" s="46"/>
      <c r="BC701" s="46"/>
      <c r="BD701" s="46"/>
      <c r="BE701" s="45"/>
      <c r="BF701" s="45">
        <v>0</v>
      </c>
      <c r="BG701" s="46"/>
      <c r="BH701" s="46">
        <v>26289258.149999999</v>
      </c>
      <c r="BI701" s="46"/>
      <c r="BJ701" s="46">
        <v>17505381.399999999</v>
      </c>
      <c r="BK701" s="46">
        <v>14722399.76</v>
      </c>
      <c r="BL701" s="46">
        <v>6386700.21</v>
      </c>
      <c r="BM701" s="46">
        <v>668519.07999999996</v>
      </c>
      <c r="BN701" s="46">
        <v>1279649.1299999999</v>
      </c>
      <c r="BP701" s="48">
        <f>+AY701-'Приложение 2'!E703</f>
        <v>0</v>
      </c>
      <c r="BR701" s="74"/>
      <c r="BT701" s="75"/>
      <c r="BU701" s="75"/>
    </row>
    <row r="702" spans="1:73" ht="12.75" customHeight="1" x14ac:dyDescent="0.2">
      <c r="A702" s="36">
        <f t="shared" si="252"/>
        <v>688</v>
      </c>
      <c r="B702" s="36">
        <f t="shared" si="253"/>
        <v>198</v>
      </c>
      <c r="C702" s="37" t="s">
        <v>245</v>
      </c>
      <c r="D702" s="36" t="s">
        <v>825</v>
      </c>
      <c r="E702" s="38" t="s">
        <v>71</v>
      </c>
      <c r="F702" s="39" t="s">
        <v>61</v>
      </c>
      <c r="G702" s="39">
        <v>9</v>
      </c>
      <c r="H702" s="39">
        <v>4</v>
      </c>
      <c r="I702" s="38">
        <v>8186.5</v>
      </c>
      <c r="J702" s="38">
        <v>8138.5</v>
      </c>
      <c r="K702" s="38">
        <v>48</v>
      </c>
      <c r="L702" s="40">
        <v>380</v>
      </c>
      <c r="M702" s="41">
        <f t="shared" si="251"/>
        <v>38872449.149999999</v>
      </c>
      <c r="N702" s="41"/>
      <c r="O702" s="41">
        <v>1773080.02</v>
      </c>
      <c r="P702" s="41">
        <v>0</v>
      </c>
      <c r="Q702" s="41">
        <f t="shared" si="247"/>
        <v>1286984.3370000001</v>
      </c>
      <c r="R702" s="41">
        <f>+AY702-O702-P702-Q702</f>
        <v>35812384.792999998</v>
      </c>
      <c r="S702" s="41">
        <v>0</v>
      </c>
      <c r="T702" s="38">
        <v>4099.4399999999996</v>
      </c>
      <c r="U702" s="38">
        <v>4748.3599999999997</v>
      </c>
      <c r="V702" s="39">
        <v>2027</v>
      </c>
      <c r="W702" s="50">
        <v>0</v>
      </c>
      <c r="X702" s="43">
        <f>+(J702*15.35+K702*26.02)*12*0.85</f>
        <v>1286984.3370000001</v>
      </c>
      <c r="Y702" s="50" t="e">
        <f>+(J702*15.35+K702*26.02)*12*30+[4]Лист1!$BC$57</f>
        <v>#REF!</v>
      </c>
      <c r="Z702" s="33"/>
      <c r="AA702" s="43">
        <f t="shared" si="254"/>
        <v>38872449.148143582</v>
      </c>
      <c r="AB702" s="43">
        <v>0</v>
      </c>
      <c r="AC702" s="43">
        <v>0</v>
      </c>
      <c r="AD702" s="43">
        <v>0</v>
      </c>
      <c r="AE702" s="43">
        <v>8485868.4000000004</v>
      </c>
      <c r="AF702" s="43">
        <v>0</v>
      </c>
      <c r="AG702" s="43">
        <v>0</v>
      </c>
      <c r="AH702" s="43">
        <v>0</v>
      </c>
      <c r="AI702" s="43">
        <v>0</v>
      </c>
      <c r="AJ702" s="43">
        <v>0</v>
      </c>
      <c r="AK702" s="43">
        <v>0</v>
      </c>
      <c r="AL702" s="43">
        <v>0</v>
      </c>
      <c r="AM702" s="43">
        <v>25074228.010000002</v>
      </c>
      <c r="AN702" s="43">
        <v>4189736.9087999999</v>
      </c>
      <c r="AO702" s="43">
        <v>388724.4915</v>
      </c>
      <c r="AP702" s="43">
        <v>733891.33784358006</v>
      </c>
      <c r="AQ702" s="5">
        <f t="shared" si="255"/>
        <v>2</v>
      </c>
      <c r="AS702" s="36">
        <f t="shared" si="249"/>
        <v>276</v>
      </c>
      <c r="AT702" s="36">
        <f t="shared" si="250"/>
        <v>196</v>
      </c>
      <c r="AU702" s="37" t="s">
        <v>245</v>
      </c>
      <c r="AV702" s="36" t="s">
        <v>825</v>
      </c>
      <c r="AW702" s="36"/>
      <c r="AX702" s="45">
        <f t="shared" si="243"/>
        <v>0</v>
      </c>
      <c r="AY702" s="46">
        <v>38872449.149999999</v>
      </c>
      <c r="AZ702" s="46"/>
      <c r="BA702" s="46"/>
      <c r="BB702" s="46"/>
      <c r="BC702" s="46">
        <v>8485868.4000000004</v>
      </c>
      <c r="BD702" s="46"/>
      <c r="BE702" s="45"/>
      <c r="BF702" s="45">
        <v>0</v>
      </c>
      <c r="BG702" s="46"/>
      <c r="BH702" s="46"/>
      <c r="BI702" s="46"/>
      <c r="BJ702" s="46"/>
      <c r="BK702" s="46">
        <v>25074228.010000002</v>
      </c>
      <c r="BL702" s="46">
        <v>4189736.91</v>
      </c>
      <c r="BM702" s="46">
        <v>388724.49</v>
      </c>
      <c r="BN702" s="46">
        <v>733891.34</v>
      </c>
      <c r="BP702" s="48">
        <f>+AY702-'Приложение 2'!E704</f>
        <v>0</v>
      </c>
    </row>
    <row r="703" spans="1:73" ht="12.75" customHeight="1" x14ac:dyDescent="0.2">
      <c r="A703" s="36">
        <f t="shared" si="252"/>
        <v>689</v>
      </c>
      <c r="B703" s="36">
        <f t="shared" si="253"/>
        <v>199</v>
      </c>
      <c r="C703" s="37" t="s">
        <v>245</v>
      </c>
      <c r="D703" s="36" t="s">
        <v>826</v>
      </c>
      <c r="E703" s="38" t="s">
        <v>149</v>
      </c>
      <c r="F703" s="39" t="s">
        <v>61</v>
      </c>
      <c r="G703" s="39">
        <v>5</v>
      </c>
      <c r="H703" s="39">
        <v>6</v>
      </c>
      <c r="I703" s="38">
        <v>5082.1000000000004</v>
      </c>
      <c r="J703" s="38">
        <v>5003.3999999999996</v>
      </c>
      <c r="K703" s="38">
        <v>78.700000000000699</v>
      </c>
      <c r="L703" s="40">
        <v>210</v>
      </c>
      <c r="M703" s="41">
        <f t="shared" si="251"/>
        <v>44277542.150000006</v>
      </c>
      <c r="N703" s="41"/>
      <c r="O703" s="41">
        <v>2060094.35</v>
      </c>
      <c r="P703" s="41">
        <v>0</v>
      </c>
      <c r="Q703" s="41">
        <f t="shared" si="247"/>
        <v>607993.84800000011</v>
      </c>
      <c r="R703" s="41">
        <v>1832482.557</v>
      </c>
      <c r="S703" s="41">
        <v>39776971.395000003</v>
      </c>
      <c r="T703" s="38">
        <v>7662.9</v>
      </c>
      <c r="U703" s="38">
        <v>8712.4500000000007</v>
      </c>
      <c r="V703" s="39">
        <v>2027</v>
      </c>
      <c r="W703" s="50">
        <v>0</v>
      </c>
      <c r="X703" s="43">
        <f>+(J703*11.55+K703*23.1)*12*0.85</f>
        <v>607993.84800000011</v>
      </c>
      <c r="Y703" s="50" t="e">
        <f>+(J703*11.55+K703*23.1)*12*30+[4]Лист1!$BC$66</f>
        <v>#REF!</v>
      </c>
      <c r="Z703" s="33"/>
      <c r="AA703" s="43">
        <f t="shared" si="254"/>
        <v>44277542.147175223</v>
      </c>
      <c r="AB703" s="43">
        <v>17287339.48</v>
      </c>
      <c r="AC703" s="43">
        <v>0</v>
      </c>
      <c r="AD703" s="43">
        <v>0</v>
      </c>
      <c r="AE703" s="43">
        <v>0</v>
      </c>
      <c r="AF703" s="43">
        <v>0</v>
      </c>
      <c r="AG703" s="43">
        <v>0</v>
      </c>
      <c r="AH703" s="43">
        <v>0</v>
      </c>
      <c r="AI703" s="43">
        <v>0</v>
      </c>
      <c r="AJ703" s="43">
        <v>0</v>
      </c>
      <c r="AK703" s="43">
        <v>0</v>
      </c>
      <c r="AL703" s="43">
        <v>21656304.489999998</v>
      </c>
      <c r="AM703" s="43">
        <v>0</v>
      </c>
      <c r="AN703" s="43">
        <v>4039504.1362000001</v>
      </c>
      <c r="AO703" s="43">
        <v>442775.4215</v>
      </c>
      <c r="AP703" s="43">
        <v>851618.61947521998</v>
      </c>
      <c r="AQ703" s="5">
        <f t="shared" si="255"/>
        <v>2</v>
      </c>
      <c r="AS703" s="36">
        <f t="shared" si="249"/>
        <v>277</v>
      </c>
      <c r="AT703" s="36">
        <f t="shared" si="250"/>
        <v>197</v>
      </c>
      <c r="AU703" s="37" t="s">
        <v>245</v>
      </c>
      <c r="AV703" s="36" t="s">
        <v>826</v>
      </c>
      <c r="AW703" s="36"/>
      <c r="AX703" s="45">
        <f t="shared" si="243"/>
        <v>0</v>
      </c>
      <c r="AY703" s="46">
        <v>44277542.149999999</v>
      </c>
      <c r="AZ703" s="46">
        <v>17287339.48</v>
      </c>
      <c r="BA703" s="46"/>
      <c r="BB703" s="46"/>
      <c r="BC703" s="46"/>
      <c r="BD703" s="46"/>
      <c r="BE703" s="45"/>
      <c r="BF703" s="45">
        <v>0</v>
      </c>
      <c r="BG703" s="46"/>
      <c r="BH703" s="46"/>
      <c r="BI703" s="46"/>
      <c r="BJ703" s="46">
        <v>21656304.489999998</v>
      </c>
      <c r="BK703" s="46"/>
      <c r="BL703" s="46">
        <v>4039504.14</v>
      </c>
      <c r="BM703" s="46">
        <v>442775.42</v>
      </c>
      <c r="BN703" s="46">
        <v>851618.62</v>
      </c>
      <c r="BP703" s="48">
        <f>+AY703-'Приложение 2'!E705</f>
        <v>0</v>
      </c>
      <c r="BR703" s="74"/>
      <c r="BT703" s="75"/>
      <c r="BU703" s="75"/>
    </row>
    <row r="704" spans="1:73" ht="12.75" customHeight="1" x14ac:dyDescent="0.2">
      <c r="A704" s="36">
        <f t="shared" si="252"/>
        <v>690</v>
      </c>
      <c r="B704" s="36">
        <f t="shared" si="253"/>
        <v>200</v>
      </c>
      <c r="C704" s="37" t="s">
        <v>245</v>
      </c>
      <c r="D704" s="36" t="s">
        <v>827</v>
      </c>
      <c r="E704" s="38" t="s">
        <v>98</v>
      </c>
      <c r="F704" s="39" t="s">
        <v>61</v>
      </c>
      <c r="G704" s="39">
        <v>9</v>
      </c>
      <c r="H704" s="39">
        <v>1</v>
      </c>
      <c r="I704" s="38">
        <v>4302.3500000000004</v>
      </c>
      <c r="J704" s="38">
        <v>4298.95</v>
      </c>
      <c r="K704" s="38">
        <v>3.4000000000005501</v>
      </c>
      <c r="L704" s="40">
        <v>225</v>
      </c>
      <c r="M704" s="41">
        <f t="shared" si="251"/>
        <v>98315925.429999992</v>
      </c>
      <c r="N704" s="41"/>
      <c r="O704" s="41">
        <v>3426905.41</v>
      </c>
      <c r="P704" s="41">
        <v>0</v>
      </c>
      <c r="Q704" s="41">
        <f t="shared" si="247"/>
        <v>3475115.5151</v>
      </c>
      <c r="R704" s="41">
        <v>2378784.6179999998</v>
      </c>
      <c r="S704" s="41">
        <v>89035119.886899993</v>
      </c>
      <c r="T704" s="38">
        <v>19927.04</v>
      </c>
      <c r="U704" s="38">
        <v>22851.68</v>
      </c>
      <c r="V704" s="39">
        <v>2027</v>
      </c>
      <c r="W704" s="43">
        <v>2801126.54</v>
      </c>
      <c r="X704" s="43">
        <f>+(J704*15.35+K704*26.02)*12*0.85</f>
        <v>673988.97510000004</v>
      </c>
      <c r="Y704" s="43">
        <f>+(J704*15.35+K704*26.02)*12*30</f>
        <v>23787846.18</v>
      </c>
      <c r="Z704" s="33"/>
      <c r="AA704" s="43">
        <f t="shared" si="254"/>
        <v>98315925.440660208</v>
      </c>
      <c r="AB704" s="43">
        <v>11831874.140000001</v>
      </c>
      <c r="AC704" s="43">
        <v>0</v>
      </c>
      <c r="AD704" s="43">
        <v>6155066.8499999996</v>
      </c>
      <c r="AE704" s="43">
        <v>4459680.68</v>
      </c>
      <c r="AF704" s="43">
        <v>0</v>
      </c>
      <c r="AG704" s="43">
        <v>0</v>
      </c>
      <c r="AH704" s="43">
        <v>0</v>
      </c>
      <c r="AI704" s="43">
        <v>0</v>
      </c>
      <c r="AJ704" s="43">
        <v>0</v>
      </c>
      <c r="AK704" s="43">
        <v>0</v>
      </c>
      <c r="AL704" s="43">
        <v>50108936.579999998</v>
      </c>
      <c r="AM704" s="43">
        <v>13177561.210000001</v>
      </c>
      <c r="AN704" s="43">
        <v>9724837.0426000003</v>
      </c>
      <c r="AO704" s="43">
        <v>983159.25439999998</v>
      </c>
      <c r="AP704" s="43">
        <v>1874809.6836602001</v>
      </c>
      <c r="AQ704" s="5">
        <f t="shared" si="255"/>
        <v>5</v>
      </c>
      <c r="AS704" s="36">
        <f t="shared" si="249"/>
        <v>278</v>
      </c>
      <c r="AT704" s="36">
        <f t="shared" si="250"/>
        <v>198</v>
      </c>
      <c r="AU704" s="37" t="s">
        <v>245</v>
      </c>
      <c r="AV704" s="36" t="s">
        <v>827</v>
      </c>
      <c r="AW704" s="36"/>
      <c r="AX704" s="45">
        <f t="shared" si="243"/>
        <v>0</v>
      </c>
      <c r="AY704" s="46">
        <v>98315925.430000007</v>
      </c>
      <c r="AZ704" s="46">
        <v>11831874.140000001</v>
      </c>
      <c r="BA704" s="46"/>
      <c r="BB704" s="46">
        <v>6155066.8499999996</v>
      </c>
      <c r="BC704" s="46">
        <v>4459680.68</v>
      </c>
      <c r="BD704" s="46"/>
      <c r="BE704" s="45"/>
      <c r="BF704" s="45">
        <v>0</v>
      </c>
      <c r="BG704" s="46"/>
      <c r="BH704" s="46"/>
      <c r="BI704" s="46"/>
      <c r="BJ704" s="46">
        <v>50108936.579999998</v>
      </c>
      <c r="BK704" s="46">
        <v>13177561.210000001</v>
      </c>
      <c r="BL704" s="46">
        <v>9724837.0399999991</v>
      </c>
      <c r="BM704" s="46">
        <v>983159.25</v>
      </c>
      <c r="BN704" s="46">
        <v>1874809.68</v>
      </c>
      <c r="BP704" s="48">
        <f>+AY704-'Приложение 2'!E706</f>
        <v>0</v>
      </c>
      <c r="BR704" s="74"/>
      <c r="BT704" s="75"/>
      <c r="BU704" s="75"/>
    </row>
    <row r="705" spans="1:73" ht="12.75" customHeight="1" x14ac:dyDescent="0.2">
      <c r="A705" s="36">
        <f t="shared" si="252"/>
        <v>691</v>
      </c>
      <c r="B705" s="36">
        <f t="shared" si="253"/>
        <v>201</v>
      </c>
      <c r="C705" s="37" t="s">
        <v>245</v>
      </c>
      <c r="D705" s="36" t="s">
        <v>828</v>
      </c>
      <c r="E705" s="38" t="s">
        <v>79</v>
      </c>
      <c r="F705" s="39" t="s">
        <v>61</v>
      </c>
      <c r="G705" s="39">
        <v>9</v>
      </c>
      <c r="H705" s="39">
        <v>1</v>
      </c>
      <c r="I705" s="38">
        <v>2277.4</v>
      </c>
      <c r="J705" s="38">
        <v>2020.55</v>
      </c>
      <c r="K705" s="38">
        <v>0</v>
      </c>
      <c r="L705" s="40">
        <v>98</v>
      </c>
      <c r="M705" s="41">
        <f t="shared" si="251"/>
        <v>6239801.8899999997</v>
      </c>
      <c r="N705" s="41"/>
      <c r="O705" s="41">
        <v>0</v>
      </c>
      <c r="P705" s="41">
        <v>0</v>
      </c>
      <c r="Q705" s="41">
        <f t="shared" si="247"/>
        <v>2355905.3535000002</v>
      </c>
      <c r="R705" s="41">
        <f>+AY705-O705-P705-Q705</f>
        <v>3883896.5364999995</v>
      </c>
      <c r="S705" s="41">
        <v>0</v>
      </c>
      <c r="T705" s="38">
        <v>2750.1</v>
      </c>
      <c r="U705" s="38">
        <v>3088.17</v>
      </c>
      <c r="V705" s="39">
        <v>2027</v>
      </c>
      <c r="W705" s="43">
        <v>2039547.84</v>
      </c>
      <c r="X705" s="43">
        <f>+(J705*15.35+K705*26.02)*12*0.85</f>
        <v>316357.51349999994</v>
      </c>
      <c r="Y705" s="43">
        <f>+(J705*15.35+K705*26.02)*12*30</f>
        <v>11165559.299999999</v>
      </c>
      <c r="Z705" s="33"/>
      <c r="AA705" s="43">
        <f t="shared" si="254"/>
        <v>6239801.8921058597</v>
      </c>
      <c r="AB705" s="43">
        <v>5556705.8200000003</v>
      </c>
      <c r="AC705" s="43">
        <v>0</v>
      </c>
      <c r="AD705" s="43">
        <v>0</v>
      </c>
      <c r="AE705" s="43">
        <v>0</v>
      </c>
      <c r="AF705" s="43">
        <v>0</v>
      </c>
      <c r="AG705" s="43">
        <v>0</v>
      </c>
      <c r="AH705" s="43">
        <v>0</v>
      </c>
      <c r="AI705" s="43">
        <v>0</v>
      </c>
      <c r="AJ705" s="43">
        <v>0</v>
      </c>
      <c r="AK705" s="43">
        <v>0</v>
      </c>
      <c r="AL705" s="43">
        <v>0</v>
      </c>
      <c r="AM705" s="43">
        <v>0</v>
      </c>
      <c r="AN705" s="43">
        <v>499184.15120000002</v>
      </c>
      <c r="AO705" s="43">
        <v>62398.018900000003</v>
      </c>
      <c r="AP705" s="43">
        <v>121513.90200586</v>
      </c>
      <c r="AQ705" s="5">
        <f t="shared" si="255"/>
        <v>1</v>
      </c>
      <c r="AS705" s="36">
        <f t="shared" si="249"/>
        <v>279</v>
      </c>
      <c r="AT705" s="36">
        <f t="shared" si="250"/>
        <v>199</v>
      </c>
      <c r="AU705" s="37" t="s">
        <v>245</v>
      </c>
      <c r="AV705" s="36" t="s">
        <v>828</v>
      </c>
      <c r="AW705" s="36"/>
      <c r="AX705" s="45">
        <f t="shared" si="243"/>
        <v>0</v>
      </c>
      <c r="AY705" s="46">
        <v>6239801.8899999997</v>
      </c>
      <c r="AZ705" s="46">
        <v>5556705.8200000003</v>
      </c>
      <c r="BA705" s="46"/>
      <c r="BB705" s="46"/>
      <c r="BC705" s="46"/>
      <c r="BD705" s="46"/>
      <c r="BE705" s="45"/>
      <c r="BF705" s="45">
        <v>0</v>
      </c>
      <c r="BG705" s="46"/>
      <c r="BH705" s="46"/>
      <c r="BI705" s="46"/>
      <c r="BJ705" s="46"/>
      <c r="BK705" s="46"/>
      <c r="BL705" s="46">
        <v>499184.15</v>
      </c>
      <c r="BM705" s="46">
        <v>62398.02</v>
      </c>
      <c r="BN705" s="46">
        <v>121513.9</v>
      </c>
      <c r="BP705" s="48">
        <f>+AY705-'Приложение 2'!E707</f>
        <v>0</v>
      </c>
    </row>
    <row r="706" spans="1:73" ht="12.75" customHeight="1" x14ac:dyDescent="0.2">
      <c r="A706" s="36">
        <f t="shared" si="252"/>
        <v>692</v>
      </c>
      <c r="B706" s="36">
        <f t="shared" si="253"/>
        <v>202</v>
      </c>
      <c r="C706" s="37" t="s">
        <v>245</v>
      </c>
      <c r="D706" s="36" t="s">
        <v>829</v>
      </c>
      <c r="E706" s="38" t="s">
        <v>79</v>
      </c>
      <c r="F706" s="39" t="s">
        <v>61</v>
      </c>
      <c r="G706" s="39">
        <v>9</v>
      </c>
      <c r="H706" s="39">
        <v>1</v>
      </c>
      <c r="I706" s="38">
        <v>2197.1999999999998</v>
      </c>
      <c r="J706" s="38">
        <v>1934.5</v>
      </c>
      <c r="K706" s="38">
        <v>60.3</v>
      </c>
      <c r="L706" s="40">
        <v>70</v>
      </c>
      <c r="M706" s="41">
        <f t="shared" si="251"/>
        <v>6160281.5199999996</v>
      </c>
      <c r="N706" s="41"/>
      <c r="O706" s="41">
        <v>0</v>
      </c>
      <c r="P706" s="41">
        <v>0</v>
      </c>
      <c r="Q706" s="41">
        <f t="shared" si="247"/>
        <v>2172690.2162000001</v>
      </c>
      <c r="R706" s="41">
        <f>+AY706-O706-P706-Q706</f>
        <v>3987591.3037999994</v>
      </c>
      <c r="S706" s="41">
        <v>0</v>
      </c>
      <c r="T706" s="38">
        <v>2750.1</v>
      </c>
      <c r="U706" s="38">
        <v>3088.17</v>
      </c>
      <c r="V706" s="39">
        <v>2027</v>
      </c>
      <c r="W706" s="43">
        <v>1853801.69</v>
      </c>
      <c r="X706" s="43">
        <f>+(J706*15.35+K706*26.02)*12*0.85</f>
        <v>318888.52620000002</v>
      </c>
      <c r="Y706" s="43">
        <f>+(J706*15.35+K706*26.02)*12*30</f>
        <v>11254889.16</v>
      </c>
      <c r="Z706" s="33"/>
      <c r="AA706" s="43">
        <f t="shared" si="254"/>
        <v>6160281.5191204799</v>
      </c>
      <c r="AB706" s="43">
        <v>5485890.8600000003</v>
      </c>
      <c r="AC706" s="43">
        <v>0</v>
      </c>
      <c r="AD706" s="43">
        <v>0</v>
      </c>
      <c r="AE706" s="43">
        <v>0</v>
      </c>
      <c r="AF706" s="43">
        <v>0</v>
      </c>
      <c r="AG706" s="43">
        <v>0</v>
      </c>
      <c r="AH706" s="43">
        <v>0</v>
      </c>
      <c r="AI706" s="43">
        <v>0</v>
      </c>
      <c r="AJ706" s="43">
        <v>0</v>
      </c>
      <c r="AK706" s="43">
        <v>0</v>
      </c>
      <c r="AL706" s="43">
        <v>0</v>
      </c>
      <c r="AM706" s="43">
        <v>0</v>
      </c>
      <c r="AN706" s="43">
        <v>492822.52159999998</v>
      </c>
      <c r="AO706" s="43">
        <v>61602.815199999997</v>
      </c>
      <c r="AP706" s="43">
        <v>119965.32232048</v>
      </c>
      <c r="AQ706" s="5">
        <f t="shared" si="255"/>
        <v>1</v>
      </c>
      <c r="AS706" s="36">
        <f t="shared" si="249"/>
        <v>280</v>
      </c>
      <c r="AT706" s="36">
        <f t="shared" si="250"/>
        <v>200</v>
      </c>
      <c r="AU706" s="37" t="s">
        <v>245</v>
      </c>
      <c r="AV706" s="36" t="s">
        <v>829</v>
      </c>
      <c r="AW706" s="36"/>
      <c r="AX706" s="45">
        <f t="shared" si="243"/>
        <v>0</v>
      </c>
      <c r="AY706" s="46">
        <v>6160281.5199999996</v>
      </c>
      <c r="AZ706" s="46">
        <v>5485890.8600000003</v>
      </c>
      <c r="BA706" s="46"/>
      <c r="BB706" s="46"/>
      <c r="BC706" s="46"/>
      <c r="BD706" s="46"/>
      <c r="BE706" s="45"/>
      <c r="BF706" s="45">
        <v>0</v>
      </c>
      <c r="BG706" s="46"/>
      <c r="BH706" s="46"/>
      <c r="BI706" s="46"/>
      <c r="BJ706" s="46"/>
      <c r="BK706" s="46"/>
      <c r="BL706" s="46">
        <v>492822.52</v>
      </c>
      <c r="BM706" s="46">
        <v>61602.82</v>
      </c>
      <c r="BN706" s="46">
        <v>119965.32</v>
      </c>
      <c r="BP706" s="48">
        <f>+AY706-'Приложение 2'!E708</f>
        <v>0</v>
      </c>
    </row>
    <row r="707" spans="1:73" ht="12.75" customHeight="1" x14ac:dyDescent="0.2">
      <c r="A707" s="36">
        <f t="shared" si="252"/>
        <v>693</v>
      </c>
      <c r="B707" s="36">
        <f t="shared" si="253"/>
        <v>203</v>
      </c>
      <c r="C707" s="37" t="s">
        <v>245</v>
      </c>
      <c r="D707" s="36" t="s">
        <v>830</v>
      </c>
      <c r="E707" s="38" t="s">
        <v>110</v>
      </c>
      <c r="F707" s="39" t="s">
        <v>61</v>
      </c>
      <c r="G707" s="39">
        <v>9</v>
      </c>
      <c r="H707" s="39">
        <v>1</v>
      </c>
      <c r="I707" s="38">
        <v>2001.1</v>
      </c>
      <c r="J707" s="38">
        <v>1828.7</v>
      </c>
      <c r="K707" s="38">
        <v>172.4</v>
      </c>
      <c r="L707" s="40">
        <v>79</v>
      </c>
      <c r="M707" s="41">
        <f t="shared" si="251"/>
        <v>53113096.159999996</v>
      </c>
      <c r="N707" s="41"/>
      <c r="O707" s="41">
        <v>2489924.61</v>
      </c>
      <c r="P707" s="41">
        <v>0</v>
      </c>
      <c r="Q707" s="41">
        <f t="shared" si="247"/>
        <v>332075.20859999995</v>
      </c>
      <c r="R707" s="41">
        <v>1168764.8419999999</v>
      </c>
      <c r="S707" s="41">
        <v>49122331.499399997</v>
      </c>
      <c r="T707" s="38">
        <v>23156.01</v>
      </c>
      <c r="U707" s="38">
        <v>26541.95</v>
      </c>
      <c r="V707" s="39">
        <v>2027</v>
      </c>
      <c r="W707" s="50">
        <v>0</v>
      </c>
      <c r="X707" s="43">
        <f>+(J707*15.35+K707*26.02)*12*0.85</f>
        <v>332075.20859999995</v>
      </c>
      <c r="Y707" s="50" t="e">
        <f>+(J707*15.35+K707*26.02)*12*30+[4]Лист1!$BC$61</f>
        <v>#REF!</v>
      </c>
      <c r="Z707" s="33"/>
      <c r="AA707" s="44">
        <f t="shared" si="254"/>
        <v>53113096.157133356</v>
      </c>
      <c r="AB707" s="43">
        <v>5503216.46</v>
      </c>
      <c r="AC707" s="43">
        <v>3776877.88</v>
      </c>
      <c r="AD707" s="43">
        <v>2862831.77</v>
      </c>
      <c r="AE707" s="43">
        <v>2074277.32</v>
      </c>
      <c r="AF707" s="43">
        <v>0</v>
      </c>
      <c r="AG707" s="43">
        <v>0</v>
      </c>
      <c r="AH707" s="43">
        <v>0</v>
      </c>
      <c r="AI707" s="43">
        <v>0</v>
      </c>
      <c r="AJ707" s="43">
        <v>2684597.28</v>
      </c>
      <c r="AK707" s="43">
        <v>0</v>
      </c>
      <c r="AL707" s="43">
        <v>23306563.390000001</v>
      </c>
      <c r="AM707" s="43">
        <v>6129119.6100000003</v>
      </c>
      <c r="AN707" s="43">
        <v>5231174.5659999996</v>
      </c>
      <c r="AO707" s="43">
        <v>531130.96160000004</v>
      </c>
      <c r="AP707" s="43">
        <v>1013306.9195333601</v>
      </c>
      <c r="AQ707" s="5">
        <f t="shared" si="255"/>
        <v>7</v>
      </c>
      <c r="AS707" s="36">
        <f t="shared" si="249"/>
        <v>281</v>
      </c>
      <c r="AT707" s="36">
        <f t="shared" si="250"/>
        <v>201</v>
      </c>
      <c r="AU707" s="37" t="s">
        <v>245</v>
      </c>
      <c r="AV707" s="36" t="s">
        <v>830</v>
      </c>
      <c r="AW707" s="36"/>
      <c r="AX707" s="45">
        <f t="shared" si="243"/>
        <v>0</v>
      </c>
      <c r="AY707" s="46">
        <v>53113096.159999996</v>
      </c>
      <c r="AZ707" s="46">
        <v>5503216.46</v>
      </c>
      <c r="BA707" s="46">
        <v>3776877.88</v>
      </c>
      <c r="BB707" s="46">
        <v>2862831.77</v>
      </c>
      <c r="BC707" s="46">
        <v>2074277.32</v>
      </c>
      <c r="BD707" s="46"/>
      <c r="BE707" s="45"/>
      <c r="BF707" s="45">
        <v>0</v>
      </c>
      <c r="BG707" s="46"/>
      <c r="BH707" s="46">
        <v>2684597.28</v>
      </c>
      <c r="BI707" s="46"/>
      <c r="BJ707" s="46">
        <v>23306563.390000001</v>
      </c>
      <c r="BK707" s="46">
        <v>6129119.6100000003</v>
      </c>
      <c r="BL707" s="46">
        <v>5231174.57</v>
      </c>
      <c r="BM707" s="46">
        <v>531130.96</v>
      </c>
      <c r="BN707" s="46">
        <v>1013306.92</v>
      </c>
      <c r="BP707" s="48">
        <f>+AY707-'Приложение 2'!E709</f>
        <v>0</v>
      </c>
      <c r="BR707" s="74"/>
      <c r="BT707" s="75"/>
      <c r="BU707" s="75"/>
    </row>
    <row r="708" spans="1:73" ht="12.75" customHeight="1" x14ac:dyDescent="0.2">
      <c r="A708" s="36">
        <f t="shared" si="252"/>
        <v>694</v>
      </c>
      <c r="B708" s="36">
        <f t="shared" si="253"/>
        <v>204</v>
      </c>
      <c r="C708" s="37" t="s">
        <v>245</v>
      </c>
      <c r="D708" s="36" t="s">
        <v>831</v>
      </c>
      <c r="E708" s="38" t="s">
        <v>75</v>
      </c>
      <c r="F708" s="39" t="s">
        <v>61</v>
      </c>
      <c r="G708" s="39">
        <v>9</v>
      </c>
      <c r="H708" s="39">
        <v>1</v>
      </c>
      <c r="I708" s="38">
        <v>2282.58</v>
      </c>
      <c r="J708" s="38">
        <v>1973.3</v>
      </c>
      <c r="K708" s="38">
        <v>54.5</v>
      </c>
      <c r="L708" s="40">
        <v>71</v>
      </c>
      <c r="M708" s="41">
        <f t="shared" si="251"/>
        <v>6262191.1299999999</v>
      </c>
      <c r="N708" s="41"/>
      <c r="O708" s="41">
        <v>0</v>
      </c>
      <c r="P708" s="41">
        <v>0</v>
      </c>
      <c r="Q708" s="41">
        <f t="shared" si="247"/>
        <v>2017067.8589999999</v>
      </c>
      <c r="R708" s="41">
        <f>+AY708-O708-P708-Q708</f>
        <v>4245123.2709999997</v>
      </c>
      <c r="S708" s="41">
        <v>0</v>
      </c>
      <c r="T708" s="38">
        <v>2750.1</v>
      </c>
      <c r="U708" s="38">
        <v>3088.17</v>
      </c>
      <c r="V708" s="39">
        <v>2027</v>
      </c>
      <c r="W708" s="43">
        <v>1693643.76</v>
      </c>
      <c r="X708" s="43">
        <f>+(J708*15.35+K708*26.02)*12*0.85</f>
        <v>323424.09899999999</v>
      </c>
      <c r="Y708" s="43">
        <f>+(J708*15.35+K708*26.02)*12*30</f>
        <v>11414968.199999999</v>
      </c>
      <c r="Z708" s="33"/>
      <c r="AA708" s="43">
        <f t="shared" si="254"/>
        <v>6262191.1317656199</v>
      </c>
      <c r="AB708" s="43">
        <v>5576644.0199999996</v>
      </c>
      <c r="AC708" s="43">
        <v>0</v>
      </c>
      <c r="AD708" s="43">
        <v>0</v>
      </c>
      <c r="AE708" s="43">
        <v>0</v>
      </c>
      <c r="AF708" s="43">
        <v>0</v>
      </c>
      <c r="AG708" s="43">
        <v>0</v>
      </c>
      <c r="AH708" s="43">
        <v>0</v>
      </c>
      <c r="AI708" s="43">
        <v>0</v>
      </c>
      <c r="AJ708" s="43">
        <v>0</v>
      </c>
      <c r="AK708" s="43">
        <v>0</v>
      </c>
      <c r="AL708" s="43">
        <v>0</v>
      </c>
      <c r="AM708" s="43">
        <v>0</v>
      </c>
      <c r="AN708" s="43">
        <v>500975.2904</v>
      </c>
      <c r="AO708" s="43">
        <v>62621.9113</v>
      </c>
      <c r="AP708" s="43">
        <v>121949.91006562</v>
      </c>
      <c r="AQ708" s="5">
        <f t="shared" si="255"/>
        <v>1</v>
      </c>
      <c r="AS708" s="36">
        <f t="shared" si="249"/>
        <v>282</v>
      </c>
      <c r="AT708" s="36">
        <f t="shared" si="250"/>
        <v>202</v>
      </c>
      <c r="AU708" s="37" t="s">
        <v>245</v>
      </c>
      <c r="AV708" s="36" t="s">
        <v>831</v>
      </c>
      <c r="AW708" s="36"/>
      <c r="AX708" s="45">
        <f t="shared" si="243"/>
        <v>0</v>
      </c>
      <c r="AY708" s="46">
        <v>6262191.1299999999</v>
      </c>
      <c r="AZ708" s="46">
        <v>5576644.0199999996</v>
      </c>
      <c r="BA708" s="46"/>
      <c r="BB708" s="46"/>
      <c r="BC708" s="46"/>
      <c r="BD708" s="46"/>
      <c r="BE708" s="45"/>
      <c r="BF708" s="45">
        <v>0</v>
      </c>
      <c r="BG708" s="46"/>
      <c r="BH708" s="46"/>
      <c r="BI708" s="46"/>
      <c r="BJ708" s="46"/>
      <c r="BK708" s="46"/>
      <c r="BL708" s="46">
        <v>500975.29</v>
      </c>
      <c r="BM708" s="46">
        <v>62621.91</v>
      </c>
      <c r="BN708" s="46">
        <v>121949.91</v>
      </c>
      <c r="BP708" s="48">
        <f>+AY708-'Приложение 2'!E710</f>
        <v>0</v>
      </c>
    </row>
    <row r="709" spans="1:73" ht="12.75" customHeight="1" x14ac:dyDescent="0.2">
      <c r="A709" s="36">
        <f t="shared" si="252"/>
        <v>695</v>
      </c>
      <c r="B709" s="36">
        <f t="shared" si="253"/>
        <v>205</v>
      </c>
      <c r="C709" s="37" t="s">
        <v>245</v>
      </c>
      <c r="D709" s="36" t="s">
        <v>832</v>
      </c>
      <c r="E709" s="38" t="s">
        <v>206</v>
      </c>
      <c r="F709" s="39" t="s">
        <v>61</v>
      </c>
      <c r="G709" s="39">
        <v>4</v>
      </c>
      <c r="H709" s="39">
        <v>3</v>
      </c>
      <c r="I709" s="38">
        <v>2209.1999999999998</v>
      </c>
      <c r="J709" s="38">
        <v>2030.9</v>
      </c>
      <c r="K709" s="38">
        <v>45.400000000000098</v>
      </c>
      <c r="L709" s="40">
        <v>88</v>
      </c>
      <c r="M709" s="41">
        <f t="shared" si="251"/>
        <v>7931009.21</v>
      </c>
      <c r="N709" s="41"/>
      <c r="O709" s="41">
        <v>0</v>
      </c>
      <c r="P709" s="41">
        <v>0</v>
      </c>
      <c r="Q709" s="41">
        <f t="shared" si="247"/>
        <v>1796113.267</v>
      </c>
      <c r="R709" s="41">
        <f>+AY709-O709-P709-Q709</f>
        <v>6134895.943</v>
      </c>
      <c r="S709" s="41">
        <v>0</v>
      </c>
      <c r="T709" s="38">
        <v>3401.61</v>
      </c>
      <c r="U709" s="38">
        <v>3819.78</v>
      </c>
      <c r="V709" s="39">
        <v>2027</v>
      </c>
      <c r="W709" s="43">
        <v>1546155.79</v>
      </c>
      <c r="X709" s="43">
        <f t="shared" ref="X709:X721" si="256">+(J709*11.55+K709*23.1)*12*0.85</f>
        <v>249957.47700000004</v>
      </c>
      <c r="Y709" s="43">
        <f>+(J709*11.55+K709*23.1)*12*30</f>
        <v>8822028.6000000015</v>
      </c>
      <c r="Z709" s="33"/>
      <c r="AA709" s="43">
        <f t="shared" si="254"/>
        <v>7931009.2122555403</v>
      </c>
      <c r="AB709" s="43">
        <v>7062769.9100000001</v>
      </c>
      <c r="AC709" s="43">
        <v>0</v>
      </c>
      <c r="AD709" s="43">
        <v>0</v>
      </c>
      <c r="AE709" s="43">
        <v>0</v>
      </c>
      <c r="AF709" s="43">
        <v>0</v>
      </c>
      <c r="AG709" s="43">
        <v>0</v>
      </c>
      <c r="AH709" s="43">
        <v>0</v>
      </c>
      <c r="AI709" s="43">
        <v>0</v>
      </c>
      <c r="AJ709" s="43">
        <v>0</v>
      </c>
      <c r="AK709" s="43">
        <v>0</v>
      </c>
      <c r="AL709" s="43">
        <v>0</v>
      </c>
      <c r="AM709" s="43">
        <v>0</v>
      </c>
      <c r="AN709" s="43">
        <v>634480.73679999996</v>
      </c>
      <c r="AO709" s="43">
        <v>79310.092099999994</v>
      </c>
      <c r="AP709" s="43">
        <v>154448.47335553999</v>
      </c>
      <c r="AQ709" s="5">
        <f t="shared" si="255"/>
        <v>1</v>
      </c>
      <c r="AS709" s="36">
        <f t="shared" si="249"/>
        <v>283</v>
      </c>
      <c r="AT709" s="36">
        <f t="shared" si="250"/>
        <v>203</v>
      </c>
      <c r="AU709" s="37" t="s">
        <v>245</v>
      </c>
      <c r="AV709" s="36" t="s">
        <v>832</v>
      </c>
      <c r="AW709" s="36"/>
      <c r="AX709" s="45">
        <f t="shared" si="243"/>
        <v>0</v>
      </c>
      <c r="AY709" s="46">
        <v>7931009.21</v>
      </c>
      <c r="AZ709" s="46">
        <v>7062769.9100000001</v>
      </c>
      <c r="BA709" s="46"/>
      <c r="BB709" s="46"/>
      <c r="BC709" s="46"/>
      <c r="BD709" s="46"/>
      <c r="BE709" s="45"/>
      <c r="BF709" s="45">
        <v>0</v>
      </c>
      <c r="BG709" s="46"/>
      <c r="BH709" s="46"/>
      <c r="BI709" s="46"/>
      <c r="BJ709" s="46"/>
      <c r="BK709" s="46"/>
      <c r="BL709" s="46">
        <v>634480.74</v>
      </c>
      <c r="BM709" s="46">
        <v>79310.09</v>
      </c>
      <c r="BN709" s="46">
        <v>154448.47</v>
      </c>
      <c r="BP709" s="48">
        <f>+AY709-'Приложение 2'!E711</f>
        <v>0</v>
      </c>
    </row>
    <row r="710" spans="1:73" ht="12.75" customHeight="1" x14ac:dyDescent="0.2">
      <c r="A710" s="36">
        <f t="shared" si="252"/>
        <v>696</v>
      </c>
      <c r="B710" s="36">
        <f t="shared" si="253"/>
        <v>206</v>
      </c>
      <c r="C710" s="37" t="s">
        <v>245</v>
      </c>
      <c r="D710" s="36" t="s">
        <v>833</v>
      </c>
      <c r="E710" s="38" t="s">
        <v>96</v>
      </c>
      <c r="F710" s="39" t="s">
        <v>61</v>
      </c>
      <c r="G710" s="39">
        <v>5</v>
      </c>
      <c r="H710" s="39">
        <v>7</v>
      </c>
      <c r="I710" s="38">
        <v>5397.26</v>
      </c>
      <c r="J710" s="38">
        <v>5314.16</v>
      </c>
      <c r="K710" s="38">
        <v>83.100000000000406</v>
      </c>
      <c r="L710" s="40">
        <v>173</v>
      </c>
      <c r="M710" s="41">
        <f t="shared" si="251"/>
        <v>29961323.689999998</v>
      </c>
      <c r="N710" s="41"/>
      <c r="O710" s="41">
        <v>1382956.18</v>
      </c>
      <c r="P710" s="41">
        <v>0</v>
      </c>
      <c r="Q710" s="41">
        <f t="shared" si="247"/>
        <v>645641.21160000016</v>
      </c>
      <c r="R710" s="41">
        <v>3136589.3459999999</v>
      </c>
      <c r="S710" s="41">
        <v>24796136.952399999</v>
      </c>
      <c r="T710" s="38">
        <v>4792.68</v>
      </c>
      <c r="U710" s="38">
        <v>5551.21</v>
      </c>
      <c r="V710" s="39">
        <v>2027</v>
      </c>
      <c r="W710" s="50">
        <v>0</v>
      </c>
      <c r="X710" s="43">
        <f t="shared" si="256"/>
        <v>645641.21160000016</v>
      </c>
      <c r="Y710" s="50" t="e">
        <f>+(J710*11.55+K710*23.1)*12*30+[4]Лист1!$BC$65</f>
        <v>#REF!</v>
      </c>
      <c r="Z710" s="33"/>
      <c r="AA710" s="43">
        <f t="shared" si="254"/>
        <v>29961323.686571043</v>
      </c>
      <c r="AB710" s="43">
        <v>0</v>
      </c>
      <c r="AC710" s="43">
        <v>0</v>
      </c>
      <c r="AD710" s="43">
        <v>0</v>
      </c>
      <c r="AE710" s="43">
        <v>6524441.2999999998</v>
      </c>
      <c r="AF710" s="43">
        <v>0</v>
      </c>
      <c r="AG710" s="43">
        <v>0</v>
      </c>
      <c r="AH710" s="43">
        <v>0</v>
      </c>
      <c r="AI710" s="43">
        <v>0</v>
      </c>
      <c r="AJ710" s="43">
        <v>0</v>
      </c>
      <c r="AK710" s="43">
        <v>0</v>
      </c>
      <c r="AL710" s="43">
        <v>0</v>
      </c>
      <c r="AM710" s="43">
        <v>19342896.620000001</v>
      </c>
      <c r="AN710" s="43">
        <v>3228706.2395000001</v>
      </c>
      <c r="AO710" s="43">
        <v>299613.23690000002</v>
      </c>
      <c r="AP710" s="43">
        <v>565666.29017103999</v>
      </c>
      <c r="AQ710" s="5">
        <f t="shared" si="255"/>
        <v>2</v>
      </c>
      <c r="AS710" s="36">
        <f t="shared" si="249"/>
        <v>284</v>
      </c>
      <c r="AT710" s="36">
        <f t="shared" si="250"/>
        <v>204</v>
      </c>
      <c r="AU710" s="37" t="s">
        <v>245</v>
      </c>
      <c r="AV710" s="36" t="s">
        <v>833</v>
      </c>
      <c r="AW710" s="36"/>
      <c r="AX710" s="45">
        <f t="shared" si="243"/>
        <v>0</v>
      </c>
      <c r="AY710" s="46">
        <v>29961323.690000001</v>
      </c>
      <c r="AZ710" s="46"/>
      <c r="BA710" s="46"/>
      <c r="BB710" s="46"/>
      <c r="BC710" s="46">
        <v>6524441.2999999998</v>
      </c>
      <c r="BD710" s="46"/>
      <c r="BE710" s="45"/>
      <c r="BF710" s="45">
        <v>0</v>
      </c>
      <c r="BG710" s="46"/>
      <c r="BH710" s="46"/>
      <c r="BI710" s="46"/>
      <c r="BJ710" s="46"/>
      <c r="BK710" s="46">
        <v>19342896.620000001</v>
      </c>
      <c r="BL710" s="46">
        <v>3228706.24</v>
      </c>
      <c r="BM710" s="46">
        <v>299613.24</v>
      </c>
      <c r="BN710" s="46">
        <v>565666.29</v>
      </c>
      <c r="BP710" s="48">
        <f>+AY710-'Приложение 2'!E712</f>
        <v>0</v>
      </c>
      <c r="BR710" s="74"/>
      <c r="BT710" s="75"/>
      <c r="BU710" s="75"/>
    </row>
    <row r="711" spans="1:73" ht="12.75" customHeight="1" x14ac:dyDescent="0.2">
      <c r="A711" s="36">
        <f t="shared" si="252"/>
        <v>697</v>
      </c>
      <c r="B711" s="36">
        <f t="shared" si="253"/>
        <v>207</v>
      </c>
      <c r="C711" s="37" t="s">
        <v>245</v>
      </c>
      <c r="D711" s="36" t="s">
        <v>834</v>
      </c>
      <c r="E711" s="38" t="s">
        <v>137</v>
      </c>
      <c r="F711" s="39" t="s">
        <v>61</v>
      </c>
      <c r="G711" s="39">
        <v>4</v>
      </c>
      <c r="H711" s="39">
        <v>3</v>
      </c>
      <c r="I711" s="38">
        <v>2007.4</v>
      </c>
      <c r="J711" s="38">
        <v>2007.4</v>
      </c>
      <c r="K711" s="38">
        <v>0</v>
      </c>
      <c r="L711" s="40">
        <v>101</v>
      </c>
      <c r="M711" s="41">
        <f t="shared" si="251"/>
        <v>42706571.840000004</v>
      </c>
      <c r="N711" s="41"/>
      <c r="O711" s="41">
        <v>1597055.69</v>
      </c>
      <c r="P711" s="41">
        <v>0</v>
      </c>
      <c r="Q711" s="41">
        <f t="shared" ref="Q711:Q720" si="257">+W711+X711</f>
        <v>802972.46400000004</v>
      </c>
      <c r="R711" s="41">
        <f>IF(Y711&gt;0, Y711, 0)</f>
        <v>8346769.2000000002</v>
      </c>
      <c r="S711" s="41">
        <f>IF(Y711&gt;0, AY711-O711-P711-Q711-R711, 0)</f>
        <v>31959774.486000005</v>
      </c>
      <c r="T711" s="38">
        <v>18558.11</v>
      </c>
      <c r="U711" s="38">
        <v>21274.57</v>
      </c>
      <c r="V711" s="39">
        <v>2027</v>
      </c>
      <c r="W711" s="43">
        <v>566480.67000000004</v>
      </c>
      <c r="X711" s="43">
        <f t="shared" si="256"/>
        <v>236491.79399999999</v>
      </c>
      <c r="Y711" s="43">
        <f>+(J711*11.55+K711*23.1)*12*30</f>
        <v>8346769.2000000002</v>
      </c>
      <c r="Z711" s="33"/>
      <c r="AA711" s="44">
        <f t="shared" si="254"/>
        <v>42706571.838490158</v>
      </c>
      <c r="AB711" s="43">
        <v>0</v>
      </c>
      <c r="AC711" s="43">
        <v>3010611.52</v>
      </c>
      <c r="AD711" s="43">
        <v>3221585.29</v>
      </c>
      <c r="AE711" s="43">
        <v>2426631.9300000002</v>
      </c>
      <c r="AF711" s="43">
        <v>0</v>
      </c>
      <c r="AG711" s="43">
        <v>0</v>
      </c>
      <c r="AH711" s="43">
        <v>0</v>
      </c>
      <c r="AI711" s="43">
        <v>0</v>
      </c>
      <c r="AJ711" s="43">
        <v>12846411.1</v>
      </c>
      <c r="AK711" s="43">
        <v>0</v>
      </c>
      <c r="AL711" s="43">
        <v>8554114.5700000003</v>
      </c>
      <c r="AM711" s="43">
        <v>7194193.1100000003</v>
      </c>
      <c r="AN711" s="43">
        <v>4211298.9672999997</v>
      </c>
      <c r="AO711" s="43">
        <v>427065.71830000001</v>
      </c>
      <c r="AP711" s="43">
        <v>814659.63289015996</v>
      </c>
      <c r="AQ711" s="5">
        <f t="shared" si="255"/>
        <v>6</v>
      </c>
      <c r="AS711" s="36">
        <f t="shared" si="249"/>
        <v>285</v>
      </c>
      <c r="AT711" s="36">
        <f t="shared" si="250"/>
        <v>205</v>
      </c>
      <c r="AU711" s="37" t="s">
        <v>245</v>
      </c>
      <c r="AV711" s="36" t="s">
        <v>834</v>
      </c>
      <c r="AW711" s="36"/>
      <c r="AX711" s="45">
        <f t="shared" si="243"/>
        <v>0</v>
      </c>
      <c r="AY711" s="46">
        <v>42706571.840000004</v>
      </c>
      <c r="AZ711" s="46"/>
      <c r="BA711" s="46">
        <v>3010611.52</v>
      </c>
      <c r="BB711" s="46">
        <v>3221585.29</v>
      </c>
      <c r="BC711" s="46">
        <v>2426631.9300000002</v>
      </c>
      <c r="BD711" s="46"/>
      <c r="BE711" s="45"/>
      <c r="BF711" s="45">
        <v>0</v>
      </c>
      <c r="BG711" s="46"/>
      <c r="BH711" s="46">
        <v>12846411.1</v>
      </c>
      <c r="BI711" s="46"/>
      <c r="BJ711" s="46">
        <v>8554114.5700000003</v>
      </c>
      <c r="BK711" s="46">
        <v>7194193.1100000003</v>
      </c>
      <c r="BL711" s="46">
        <v>4211298.97</v>
      </c>
      <c r="BM711" s="46">
        <v>427065.72</v>
      </c>
      <c r="BN711" s="46">
        <v>814659.63</v>
      </c>
      <c r="BP711" s="48">
        <f>+AY711-'Приложение 2'!E713</f>
        <v>0</v>
      </c>
    </row>
    <row r="712" spans="1:73" ht="12.75" customHeight="1" x14ac:dyDescent="0.2">
      <c r="A712" s="36">
        <f t="shared" si="252"/>
        <v>698</v>
      </c>
      <c r="B712" s="36">
        <f t="shared" si="253"/>
        <v>208</v>
      </c>
      <c r="C712" s="37" t="s">
        <v>245</v>
      </c>
      <c r="D712" s="36" t="s">
        <v>835</v>
      </c>
      <c r="E712" s="38" t="s">
        <v>178</v>
      </c>
      <c r="F712" s="39" t="s">
        <v>61</v>
      </c>
      <c r="G712" s="39">
        <v>4</v>
      </c>
      <c r="H712" s="39">
        <v>6</v>
      </c>
      <c r="I712" s="38">
        <v>4437.8999999999996</v>
      </c>
      <c r="J712" s="38">
        <v>4088.2</v>
      </c>
      <c r="K712" s="38">
        <v>0</v>
      </c>
      <c r="L712" s="40">
        <v>207</v>
      </c>
      <c r="M712" s="41" t="e">
        <f t="shared" si="251"/>
        <v>#REF!</v>
      </c>
      <c r="N712" s="41"/>
      <c r="O712" s="41">
        <v>0</v>
      </c>
      <c r="P712" s="41">
        <v>0</v>
      </c>
      <c r="Q712" s="41">
        <f t="shared" si="257"/>
        <v>481630.842</v>
      </c>
      <c r="R712" s="41" t="e">
        <f>IF(Y712&gt;0, Y712, 0)</f>
        <v>#REF!</v>
      </c>
      <c r="S712" s="41" t="e">
        <f>IF(Y712&gt;0, AY712-O712-P712-Q712-R712, 0)</f>
        <v>#REF!</v>
      </c>
      <c r="T712" s="38">
        <v>1499.76</v>
      </c>
      <c r="U712" s="38">
        <v>1721.97</v>
      </c>
      <c r="V712" s="39">
        <v>2027</v>
      </c>
      <c r="W712" s="50">
        <v>0</v>
      </c>
      <c r="X712" s="43">
        <f t="shared" si="256"/>
        <v>481630.842</v>
      </c>
      <c r="Y712" s="50" t="e">
        <f>+(J712*11.55+K712*23.1)*12*30+[4]Лист1!$BC$73</f>
        <v>#REF!</v>
      </c>
      <c r="Z712" s="33"/>
      <c r="AA712" s="43">
        <f t="shared" si="254"/>
        <v>7039757.7486065002</v>
      </c>
      <c r="AB712" s="43">
        <v>0</v>
      </c>
      <c r="AC712" s="43">
        <v>6131305.1699999999</v>
      </c>
      <c r="AD712" s="43">
        <v>0</v>
      </c>
      <c r="AE712" s="43">
        <v>0</v>
      </c>
      <c r="AF712" s="43">
        <v>0</v>
      </c>
      <c r="AG712" s="43">
        <v>0</v>
      </c>
      <c r="AH712" s="43">
        <v>0</v>
      </c>
      <c r="AI712" s="43">
        <v>0</v>
      </c>
      <c r="AJ712" s="43">
        <v>0</v>
      </c>
      <c r="AK712" s="43">
        <v>0</v>
      </c>
      <c r="AL712" s="43">
        <v>0</v>
      </c>
      <c r="AM712" s="43">
        <v>0</v>
      </c>
      <c r="AN712" s="43">
        <v>703975.77500000002</v>
      </c>
      <c r="AO712" s="43">
        <v>70397.577499999999</v>
      </c>
      <c r="AP712" s="43">
        <v>134079.22610649999</v>
      </c>
      <c r="AQ712" s="5">
        <f t="shared" si="255"/>
        <v>1</v>
      </c>
      <c r="AS712" s="36">
        <f t="shared" si="249"/>
        <v>286</v>
      </c>
      <c r="AT712" s="36">
        <f t="shared" si="250"/>
        <v>206</v>
      </c>
      <c r="AU712" s="37" t="s">
        <v>245</v>
      </c>
      <c r="AV712" s="36" t="s">
        <v>835</v>
      </c>
      <c r="AW712" s="36"/>
      <c r="AX712" s="45" t="e">
        <f t="shared" ref="AX712:AX775" si="258">AY712-M712</f>
        <v>#REF!</v>
      </c>
      <c r="AY712" s="46">
        <v>7039757.7599999998</v>
      </c>
      <c r="AZ712" s="46"/>
      <c r="BA712" s="46">
        <v>6131305.1699999999</v>
      </c>
      <c r="BB712" s="46"/>
      <c r="BC712" s="46"/>
      <c r="BD712" s="46"/>
      <c r="BE712" s="45"/>
      <c r="BF712" s="45">
        <v>0</v>
      </c>
      <c r="BG712" s="46"/>
      <c r="BH712" s="46"/>
      <c r="BI712" s="46"/>
      <c r="BJ712" s="46"/>
      <c r="BK712" s="46"/>
      <c r="BL712" s="46">
        <v>703975.78</v>
      </c>
      <c r="BM712" s="46">
        <v>70397.58</v>
      </c>
      <c r="BN712" s="46">
        <v>134079.23000000001</v>
      </c>
      <c r="BP712" s="48">
        <f>+AY712-'Приложение 2'!E714</f>
        <v>0</v>
      </c>
    </row>
    <row r="713" spans="1:73" ht="12.75" customHeight="1" x14ac:dyDescent="0.2">
      <c r="A713" s="36">
        <f t="shared" si="252"/>
        <v>699</v>
      </c>
      <c r="B713" s="36">
        <f t="shared" si="253"/>
        <v>209</v>
      </c>
      <c r="C713" s="37" t="s">
        <v>836</v>
      </c>
      <c r="D713" s="36" t="s">
        <v>837</v>
      </c>
      <c r="E713" s="38" t="s">
        <v>206</v>
      </c>
      <c r="F713" s="39" t="s">
        <v>61</v>
      </c>
      <c r="G713" s="39">
        <v>5</v>
      </c>
      <c r="H713" s="39">
        <v>7</v>
      </c>
      <c r="I713" s="38">
        <v>7592.2</v>
      </c>
      <c r="J713" s="38">
        <v>7549.9</v>
      </c>
      <c r="K713" s="38">
        <v>42.300000000000203</v>
      </c>
      <c r="L713" s="40">
        <v>431</v>
      </c>
      <c r="M713" s="41">
        <f t="shared" si="251"/>
        <v>135355791.48000038</v>
      </c>
      <c r="N713" s="41"/>
      <c r="O713" s="41">
        <v>4335515.7699999996</v>
      </c>
      <c r="P713" s="41">
        <v>0</v>
      </c>
      <c r="Q713" s="41">
        <f t="shared" si="257"/>
        <v>3894459.8950000005</v>
      </c>
      <c r="R713" s="41">
        <v>3979177.5529143699</v>
      </c>
      <c r="S713" s="41">
        <v>123146638.262086</v>
      </c>
      <c r="T713" s="38">
        <v>15560.19</v>
      </c>
      <c r="U713" s="38">
        <v>17828.27</v>
      </c>
      <c r="V713" s="39">
        <v>2027</v>
      </c>
      <c r="W713" s="43">
        <v>2995039.45</v>
      </c>
      <c r="X713" s="43">
        <f t="shared" si="256"/>
        <v>899420.44500000018</v>
      </c>
      <c r="Y713" s="43">
        <f>+(J713*11.55+K713*23.1)*12*30</f>
        <v>31744251.000000007</v>
      </c>
      <c r="Z713" s="33"/>
      <c r="AA713" s="44">
        <f t="shared" si="254"/>
        <v>135355791.48821568</v>
      </c>
      <c r="AB713" s="43">
        <v>25825729.289999999</v>
      </c>
      <c r="AC713" s="43">
        <v>11386452.51</v>
      </c>
      <c r="AD713" s="43">
        <v>12184377.689999999</v>
      </c>
      <c r="AE713" s="43">
        <v>9177779.6899999995</v>
      </c>
      <c r="AF713" s="43">
        <v>0</v>
      </c>
      <c r="AG713" s="43">
        <v>0</v>
      </c>
      <c r="AH713" s="43">
        <v>0</v>
      </c>
      <c r="AI713" s="43">
        <v>0</v>
      </c>
      <c r="AJ713" s="43">
        <v>0</v>
      </c>
      <c r="AK713" s="43">
        <v>0</v>
      </c>
      <c r="AL713" s="43">
        <v>32352569.789999999</v>
      </c>
      <c r="AM713" s="43">
        <v>27209202.390000001</v>
      </c>
      <c r="AN713" s="43">
        <v>13282724.7239</v>
      </c>
      <c r="AO713" s="43">
        <v>1353557.9149</v>
      </c>
      <c r="AP713" s="43">
        <v>2583397.4894156801</v>
      </c>
      <c r="AQ713" s="5">
        <f t="shared" si="255"/>
        <v>6</v>
      </c>
      <c r="AS713" s="36">
        <f t="shared" si="249"/>
        <v>287</v>
      </c>
      <c r="AT713" s="36">
        <f t="shared" si="250"/>
        <v>207</v>
      </c>
      <c r="AU713" s="37" t="s">
        <v>836</v>
      </c>
      <c r="AV713" s="36" t="s">
        <v>837</v>
      </c>
      <c r="AW713" s="36"/>
      <c r="AX713" s="45">
        <f t="shared" si="258"/>
        <v>-3.8743019104003906E-7</v>
      </c>
      <c r="AY713" s="46">
        <v>135355791.47999999</v>
      </c>
      <c r="AZ713" s="46">
        <v>25825729.289999999</v>
      </c>
      <c r="BA713" s="46">
        <v>11386452.51</v>
      </c>
      <c r="BB713" s="46">
        <v>12184377.689999999</v>
      </c>
      <c r="BC713" s="46">
        <v>9177779.6899999995</v>
      </c>
      <c r="BD713" s="46"/>
      <c r="BE713" s="45"/>
      <c r="BF713" s="45">
        <v>0</v>
      </c>
      <c r="BG713" s="46"/>
      <c r="BH713" s="46"/>
      <c r="BI713" s="46"/>
      <c r="BJ713" s="46">
        <v>32352569.789999999</v>
      </c>
      <c r="BK713" s="46">
        <v>27209202.390000001</v>
      </c>
      <c r="BL713" s="46">
        <v>13282724.720000001</v>
      </c>
      <c r="BM713" s="46">
        <v>1353557.91</v>
      </c>
      <c r="BN713" s="46">
        <v>2583397.4900000002</v>
      </c>
      <c r="BP713" s="48">
        <f>+AY713-'Приложение 2'!E715</f>
        <v>0</v>
      </c>
      <c r="BR713" s="74"/>
      <c r="BT713" s="75"/>
      <c r="BU713" s="75"/>
    </row>
    <row r="714" spans="1:73" ht="12.75" customHeight="1" x14ac:dyDescent="0.2">
      <c r="A714" s="36">
        <f t="shared" si="252"/>
        <v>700</v>
      </c>
      <c r="B714" s="36">
        <f t="shared" si="253"/>
        <v>210</v>
      </c>
      <c r="C714" s="37" t="s">
        <v>838</v>
      </c>
      <c r="D714" s="36" t="s">
        <v>839</v>
      </c>
      <c r="E714" s="38" t="s">
        <v>127</v>
      </c>
      <c r="F714" s="39" t="s">
        <v>61</v>
      </c>
      <c r="G714" s="39">
        <v>5</v>
      </c>
      <c r="H714" s="39">
        <v>2</v>
      </c>
      <c r="I714" s="38">
        <v>2625.4</v>
      </c>
      <c r="J714" s="38">
        <v>1564</v>
      </c>
      <c r="K714" s="38">
        <v>0</v>
      </c>
      <c r="L714" s="40">
        <v>120</v>
      </c>
      <c r="M714" s="41">
        <f t="shared" si="251"/>
        <v>8667297</v>
      </c>
      <c r="N714" s="41"/>
      <c r="O714" s="41">
        <v>70766.539999999994</v>
      </c>
      <c r="P714" s="41">
        <v>0</v>
      </c>
      <c r="Q714" s="41">
        <f t="shared" si="257"/>
        <v>810305.76</v>
      </c>
      <c r="R714" s="41">
        <f>IF(Y714&gt;0, Y714, 0)</f>
        <v>6503112.0000000009</v>
      </c>
      <c r="S714" s="41">
        <f>IF(Y714&gt;0, AY714-O714-P714-Q714-R714, 0)</f>
        <v>1283112.7000000002</v>
      </c>
      <c r="T714" s="38">
        <v>4901.37</v>
      </c>
      <c r="U714" s="38">
        <v>5541.75</v>
      </c>
      <c r="V714" s="39">
        <v>2027</v>
      </c>
      <c r="W714" s="43">
        <v>626050.92000000004</v>
      </c>
      <c r="X714" s="43">
        <f t="shared" si="256"/>
        <v>184254.84000000003</v>
      </c>
      <c r="Y714" s="43">
        <f>+(J714*11.55+K714*23.1)*12*30</f>
        <v>6503112.0000000009</v>
      </c>
      <c r="Z714" s="33"/>
      <c r="AA714" s="44">
        <f t="shared" si="254"/>
        <v>8667297.0004357621</v>
      </c>
      <c r="AB714" s="43">
        <v>5320123.3600000003</v>
      </c>
      <c r="AC714" s="43">
        <v>2345619.42</v>
      </c>
      <c r="AD714" s="43">
        <v>0</v>
      </c>
      <c r="AE714" s="43">
        <v>0</v>
      </c>
      <c r="AF714" s="43">
        <v>0</v>
      </c>
      <c r="AG714" s="43">
        <v>0</v>
      </c>
      <c r="AH714" s="43">
        <v>0</v>
      </c>
      <c r="AI714" s="43">
        <v>0</v>
      </c>
      <c r="AJ714" s="43">
        <v>0</v>
      </c>
      <c r="AK714" s="43">
        <v>0</v>
      </c>
      <c r="AL714" s="43">
        <v>0</v>
      </c>
      <c r="AM714" s="43">
        <v>0</v>
      </c>
      <c r="AN714" s="43">
        <v>747246.98160000006</v>
      </c>
      <c r="AO714" s="43">
        <v>86672.97</v>
      </c>
      <c r="AP714" s="43">
        <v>167634.26883576001</v>
      </c>
      <c r="AQ714" s="5">
        <f t="shared" si="255"/>
        <v>2</v>
      </c>
      <c r="AS714" s="36">
        <f t="shared" si="249"/>
        <v>288</v>
      </c>
      <c r="AT714" s="36">
        <f t="shared" si="250"/>
        <v>208</v>
      </c>
      <c r="AU714" s="37" t="s">
        <v>838</v>
      </c>
      <c r="AV714" s="36" t="s">
        <v>839</v>
      </c>
      <c r="AW714" s="36"/>
      <c r="AX714" s="45">
        <f t="shared" si="258"/>
        <v>0</v>
      </c>
      <c r="AY714" s="46">
        <v>8667297</v>
      </c>
      <c r="AZ714" s="46">
        <v>5320123.3600000003</v>
      </c>
      <c r="BA714" s="46">
        <v>2345619.42</v>
      </c>
      <c r="BB714" s="46"/>
      <c r="BC714" s="46"/>
      <c r="BD714" s="46"/>
      <c r="BE714" s="45"/>
      <c r="BF714" s="45">
        <v>0</v>
      </c>
      <c r="BG714" s="46"/>
      <c r="BH714" s="46"/>
      <c r="BI714" s="46"/>
      <c r="BJ714" s="46"/>
      <c r="BK714" s="46"/>
      <c r="BL714" s="46">
        <v>747246.98</v>
      </c>
      <c r="BM714" s="46">
        <v>86672.97</v>
      </c>
      <c r="BN714" s="46">
        <v>167634.26999999999</v>
      </c>
      <c r="BP714" s="48">
        <f>+AY714-'Приложение 2'!E716</f>
        <v>0</v>
      </c>
    </row>
    <row r="715" spans="1:73" ht="12.75" customHeight="1" x14ac:dyDescent="0.2">
      <c r="A715" s="36">
        <f t="shared" si="252"/>
        <v>701</v>
      </c>
      <c r="B715" s="36">
        <f t="shared" si="253"/>
        <v>211</v>
      </c>
      <c r="C715" s="37" t="s">
        <v>606</v>
      </c>
      <c r="D715" s="36" t="s">
        <v>840</v>
      </c>
      <c r="E715" s="38" t="s">
        <v>117</v>
      </c>
      <c r="F715" s="39" t="s">
        <v>61</v>
      </c>
      <c r="G715" s="39">
        <v>5</v>
      </c>
      <c r="H715" s="39">
        <v>1</v>
      </c>
      <c r="I715" s="38">
        <v>3093.6</v>
      </c>
      <c r="J715" s="38">
        <v>1867</v>
      </c>
      <c r="K715" s="38">
        <v>323</v>
      </c>
      <c r="L715" s="40">
        <v>98</v>
      </c>
      <c r="M715" s="41">
        <f t="shared" si="251"/>
        <v>3771114.29</v>
      </c>
      <c r="N715" s="41"/>
      <c r="O715" s="41">
        <v>0</v>
      </c>
      <c r="P715" s="41">
        <v>0</v>
      </c>
      <c r="Q715" s="41">
        <f t="shared" si="257"/>
        <v>296056.53000000003</v>
      </c>
      <c r="R715" s="41">
        <f>+AY715-O715-P715-Q715</f>
        <v>3475057.76</v>
      </c>
      <c r="S715" s="41">
        <v>0</v>
      </c>
      <c r="T715" s="38">
        <v>1499.76</v>
      </c>
      <c r="U715" s="38">
        <v>1721.97</v>
      </c>
      <c r="V715" s="39">
        <v>2027</v>
      </c>
      <c r="W715" s="43">
        <v>0</v>
      </c>
      <c r="X715" s="43">
        <f t="shared" si="256"/>
        <v>296056.53000000003</v>
      </c>
      <c r="Y715" s="43" t="e">
        <f>+(J715*11.55+K715*23.1)*12*30+[4]Лист1!$BC$76</f>
        <v>#REF!</v>
      </c>
      <c r="Z715" s="33"/>
      <c r="AA715" s="43">
        <f t="shared" si="254"/>
        <v>3771114.2959578005</v>
      </c>
      <c r="AB715" s="43">
        <v>0</v>
      </c>
      <c r="AC715" s="43">
        <v>3284467.08</v>
      </c>
      <c r="AD715" s="43">
        <v>0</v>
      </c>
      <c r="AE715" s="43">
        <v>0</v>
      </c>
      <c r="AF715" s="43">
        <v>0</v>
      </c>
      <c r="AG715" s="43">
        <v>0</v>
      </c>
      <c r="AH715" s="43">
        <v>0</v>
      </c>
      <c r="AI715" s="43">
        <v>0</v>
      </c>
      <c r="AJ715" s="43">
        <v>0</v>
      </c>
      <c r="AK715" s="43">
        <v>0</v>
      </c>
      <c r="AL715" s="43">
        <v>0</v>
      </c>
      <c r="AM715" s="43">
        <v>0</v>
      </c>
      <c r="AN715" s="43">
        <v>377111.43</v>
      </c>
      <c r="AO715" s="43">
        <v>37711.142999999996</v>
      </c>
      <c r="AP715" s="43">
        <v>71824.642957799995</v>
      </c>
      <c r="AQ715" s="5">
        <f t="shared" si="255"/>
        <v>1</v>
      </c>
      <c r="AS715" s="36">
        <f t="shared" si="249"/>
        <v>289</v>
      </c>
      <c r="AT715" s="36">
        <f t="shared" si="250"/>
        <v>209</v>
      </c>
      <c r="AU715" s="37" t="s">
        <v>606</v>
      </c>
      <c r="AV715" s="36" t="s">
        <v>840</v>
      </c>
      <c r="AW715" s="36"/>
      <c r="AX715" s="45">
        <f t="shared" si="258"/>
        <v>0</v>
      </c>
      <c r="AY715" s="46">
        <v>3771114.29</v>
      </c>
      <c r="AZ715" s="46"/>
      <c r="BA715" s="46">
        <v>3284467.08</v>
      </c>
      <c r="BB715" s="46"/>
      <c r="BC715" s="46"/>
      <c r="BD715" s="46"/>
      <c r="BE715" s="45"/>
      <c r="BF715" s="45">
        <v>0</v>
      </c>
      <c r="BG715" s="46"/>
      <c r="BH715" s="46"/>
      <c r="BI715" s="46"/>
      <c r="BJ715" s="46"/>
      <c r="BK715" s="46"/>
      <c r="BL715" s="46">
        <v>377111.43</v>
      </c>
      <c r="BM715" s="46">
        <v>37711.14</v>
      </c>
      <c r="BN715" s="46">
        <v>71824.639999999999</v>
      </c>
      <c r="BP715" s="48">
        <f>+AY715-'Приложение 2'!E717</f>
        <v>0</v>
      </c>
    </row>
    <row r="716" spans="1:73" ht="12.75" customHeight="1" x14ac:dyDescent="0.2">
      <c r="A716" s="36">
        <f t="shared" si="252"/>
        <v>702</v>
      </c>
      <c r="B716" s="36">
        <f t="shared" si="253"/>
        <v>212</v>
      </c>
      <c r="C716" s="37" t="s">
        <v>606</v>
      </c>
      <c r="D716" s="36" t="s">
        <v>841</v>
      </c>
      <c r="E716" s="38" t="s">
        <v>117</v>
      </c>
      <c r="F716" s="39" t="s">
        <v>61</v>
      </c>
      <c r="G716" s="39">
        <v>5</v>
      </c>
      <c r="H716" s="39">
        <v>1</v>
      </c>
      <c r="I716" s="38">
        <v>3037</v>
      </c>
      <c r="J716" s="38">
        <v>2290.6999999999998</v>
      </c>
      <c r="K716" s="38">
        <v>275.7</v>
      </c>
      <c r="L716" s="40">
        <v>125</v>
      </c>
      <c r="M716" s="41">
        <f t="shared" si="251"/>
        <v>4419263.8099999996</v>
      </c>
      <c r="N716" s="41"/>
      <c r="O716" s="41">
        <v>0</v>
      </c>
      <c r="P716" s="41">
        <v>0</v>
      </c>
      <c r="Q716" s="41">
        <f t="shared" si="257"/>
        <v>334827.80099999992</v>
      </c>
      <c r="R716" s="41">
        <f>+AY716-O716-P716-Q716</f>
        <v>4084436.0089999996</v>
      </c>
      <c r="S716" s="41">
        <v>0</v>
      </c>
      <c r="T716" s="38">
        <v>1499.76</v>
      </c>
      <c r="U716" s="38">
        <v>1721.97</v>
      </c>
      <c r="V716" s="39">
        <v>2027</v>
      </c>
      <c r="W716" s="50">
        <v>0</v>
      </c>
      <c r="X716" s="43">
        <f t="shared" si="256"/>
        <v>334827.80099999992</v>
      </c>
      <c r="Y716" s="50" t="e">
        <f>+(J716*11.55+K716*23.1)*12*30+[4]Лист1!$BC$77</f>
        <v>#REF!</v>
      </c>
      <c r="Z716" s="33"/>
      <c r="AA716" s="43">
        <f t="shared" si="254"/>
        <v>4419263.8076252602</v>
      </c>
      <c r="AB716" s="43">
        <v>0</v>
      </c>
      <c r="AC716" s="43">
        <v>3848975.49</v>
      </c>
      <c r="AD716" s="43">
        <v>0</v>
      </c>
      <c r="AE716" s="43">
        <v>0</v>
      </c>
      <c r="AF716" s="43">
        <v>0</v>
      </c>
      <c r="AG716" s="43">
        <v>0</v>
      </c>
      <c r="AH716" s="43">
        <v>0</v>
      </c>
      <c r="AI716" s="43">
        <v>0</v>
      </c>
      <c r="AJ716" s="43">
        <v>0</v>
      </c>
      <c r="AK716" s="43">
        <v>0</v>
      </c>
      <c r="AL716" s="43">
        <v>0</v>
      </c>
      <c r="AM716" s="43">
        <v>0</v>
      </c>
      <c r="AN716" s="43">
        <v>441926.38099999999</v>
      </c>
      <c r="AO716" s="43">
        <v>44192.638099999996</v>
      </c>
      <c r="AP716" s="43">
        <v>84169.298525260005</v>
      </c>
      <c r="AQ716" s="5">
        <f t="shared" si="255"/>
        <v>1</v>
      </c>
      <c r="AS716" s="36">
        <f t="shared" si="249"/>
        <v>290</v>
      </c>
      <c r="AT716" s="36">
        <f t="shared" si="250"/>
        <v>210</v>
      </c>
      <c r="AU716" s="37" t="s">
        <v>606</v>
      </c>
      <c r="AV716" s="36" t="s">
        <v>841</v>
      </c>
      <c r="AW716" s="36"/>
      <c r="AX716" s="45">
        <f t="shared" si="258"/>
        <v>0</v>
      </c>
      <c r="AY716" s="46">
        <v>4419263.8099999996</v>
      </c>
      <c r="AZ716" s="46"/>
      <c r="BA716" s="46">
        <v>3848975.49</v>
      </c>
      <c r="BB716" s="46"/>
      <c r="BC716" s="46"/>
      <c r="BD716" s="46"/>
      <c r="BE716" s="45"/>
      <c r="BF716" s="45">
        <v>0</v>
      </c>
      <c r="BG716" s="46"/>
      <c r="BH716" s="46"/>
      <c r="BI716" s="46"/>
      <c r="BJ716" s="46"/>
      <c r="BK716" s="46"/>
      <c r="BL716" s="46">
        <v>441926.38</v>
      </c>
      <c r="BM716" s="46">
        <v>44192.639999999999</v>
      </c>
      <c r="BN716" s="46">
        <v>84169.3</v>
      </c>
      <c r="BP716" s="48">
        <f>+AY716-'Приложение 2'!E718</f>
        <v>0</v>
      </c>
    </row>
    <row r="717" spans="1:73" ht="12.75" customHeight="1" x14ac:dyDescent="0.2">
      <c r="A717" s="36">
        <f t="shared" si="252"/>
        <v>703</v>
      </c>
      <c r="B717" s="36">
        <f t="shared" si="253"/>
        <v>213</v>
      </c>
      <c r="C717" s="37" t="s">
        <v>606</v>
      </c>
      <c r="D717" s="36" t="s">
        <v>842</v>
      </c>
      <c r="E717" s="38" t="s">
        <v>71</v>
      </c>
      <c r="F717" s="39" t="s">
        <v>61</v>
      </c>
      <c r="G717" s="39">
        <v>5</v>
      </c>
      <c r="H717" s="39">
        <v>4</v>
      </c>
      <c r="I717" s="38">
        <v>4369.1000000000004</v>
      </c>
      <c r="J717" s="38">
        <v>4221.2</v>
      </c>
      <c r="K717" s="38">
        <v>147.900000000001</v>
      </c>
      <c r="L717" s="40">
        <v>159</v>
      </c>
      <c r="M717" s="41">
        <f t="shared" si="251"/>
        <v>55958690.059999995</v>
      </c>
      <c r="N717" s="41"/>
      <c r="O717" s="41">
        <v>1623522.05</v>
      </c>
      <c r="P717" s="41">
        <v>0</v>
      </c>
      <c r="Q717" s="41">
        <f t="shared" si="257"/>
        <v>3268411.18</v>
      </c>
      <c r="R717" s="41">
        <v>1878168.6</v>
      </c>
      <c r="S717" s="41">
        <v>49188588.229999997</v>
      </c>
      <c r="T717" s="38">
        <v>11300.9</v>
      </c>
      <c r="U717" s="38">
        <v>12807.83</v>
      </c>
      <c r="V717" s="39">
        <v>2027</v>
      </c>
      <c r="W717" s="43">
        <v>2736263.41</v>
      </c>
      <c r="X717" s="43">
        <f t="shared" si="256"/>
        <v>532147.77000000014</v>
      </c>
      <c r="Y717" s="43">
        <f>+(J717*11.55+K717*23.1)*12*30</f>
        <v>18781686.000000007</v>
      </c>
      <c r="Z717" s="33"/>
      <c r="AA717" s="43">
        <f t="shared" si="254"/>
        <v>55958690.055772983</v>
      </c>
      <c r="AB717" s="43">
        <v>14861989.130000001</v>
      </c>
      <c r="AC717" s="43">
        <v>6552586.8200000003</v>
      </c>
      <c r="AD717" s="43">
        <v>0</v>
      </c>
      <c r="AE717" s="43">
        <v>0</v>
      </c>
      <c r="AF717" s="43">
        <v>0</v>
      </c>
      <c r="AG717" s="43">
        <v>0</v>
      </c>
      <c r="AH717" s="43">
        <v>0</v>
      </c>
      <c r="AI717" s="43">
        <v>0</v>
      </c>
      <c r="AJ717" s="43">
        <v>27960174.719999999</v>
      </c>
      <c r="AK717" s="43">
        <v>0</v>
      </c>
      <c r="AL717" s="43">
        <v>0</v>
      </c>
      <c r="AM717" s="43">
        <v>0</v>
      </c>
      <c r="AN717" s="43">
        <v>4944626.6886999998</v>
      </c>
      <c r="AO717" s="43">
        <v>559586.90060000005</v>
      </c>
      <c r="AP717" s="43">
        <v>1079725.7964729799</v>
      </c>
      <c r="AQ717" s="5">
        <f t="shared" si="255"/>
        <v>3</v>
      </c>
      <c r="AS717" s="36">
        <f t="shared" si="249"/>
        <v>291</v>
      </c>
      <c r="AT717" s="36">
        <f t="shared" si="250"/>
        <v>211</v>
      </c>
      <c r="AU717" s="37" t="s">
        <v>606</v>
      </c>
      <c r="AV717" s="36" t="s">
        <v>842</v>
      </c>
      <c r="AW717" s="36"/>
      <c r="AX717" s="45">
        <f t="shared" si="258"/>
        <v>0</v>
      </c>
      <c r="AY717" s="46">
        <v>55958690.060000002</v>
      </c>
      <c r="AZ717" s="46">
        <v>14861989.130000001</v>
      </c>
      <c r="BA717" s="46">
        <v>6552586.8200000003</v>
      </c>
      <c r="BB717" s="46"/>
      <c r="BC717" s="46"/>
      <c r="BD717" s="46"/>
      <c r="BE717" s="45"/>
      <c r="BF717" s="45">
        <v>0</v>
      </c>
      <c r="BG717" s="46"/>
      <c r="BH717" s="46">
        <v>27960174.719999999</v>
      </c>
      <c r="BI717" s="46"/>
      <c r="BJ717" s="46"/>
      <c r="BK717" s="46"/>
      <c r="BL717" s="46">
        <v>4944626.6900000004</v>
      </c>
      <c r="BM717" s="46">
        <v>559586.9</v>
      </c>
      <c r="BN717" s="46">
        <v>1079725.8</v>
      </c>
      <c r="BP717" s="48">
        <f>+AY717-'Приложение 2'!E719</f>
        <v>0</v>
      </c>
      <c r="BR717" s="74"/>
      <c r="BT717" s="75"/>
      <c r="BU717" s="75"/>
    </row>
    <row r="718" spans="1:73" ht="12.75" customHeight="1" x14ac:dyDescent="0.2">
      <c r="A718" s="36">
        <f t="shared" si="252"/>
        <v>704</v>
      </c>
      <c r="B718" s="36">
        <f t="shared" si="253"/>
        <v>214</v>
      </c>
      <c r="C718" s="37" t="s">
        <v>606</v>
      </c>
      <c r="D718" s="36" t="s">
        <v>843</v>
      </c>
      <c r="E718" s="38" t="s">
        <v>108</v>
      </c>
      <c r="F718" s="39" t="s">
        <v>61</v>
      </c>
      <c r="G718" s="39">
        <v>5</v>
      </c>
      <c r="H718" s="39">
        <v>3</v>
      </c>
      <c r="I718" s="38">
        <v>2951.1</v>
      </c>
      <c r="J718" s="38">
        <v>2893.3</v>
      </c>
      <c r="K718" s="38">
        <v>57.799999999999699</v>
      </c>
      <c r="L718" s="40">
        <v>123</v>
      </c>
      <c r="M718" s="41">
        <f t="shared" si="251"/>
        <v>21442928.690000001</v>
      </c>
      <c r="N718" s="41"/>
      <c r="O718" s="41">
        <v>384724.28</v>
      </c>
      <c r="P718" s="41">
        <v>0</v>
      </c>
      <c r="Q718" s="41">
        <f t="shared" si="257"/>
        <v>1202856.2689999999</v>
      </c>
      <c r="R718" s="41">
        <v>1251100.6200000001</v>
      </c>
      <c r="S718" s="41">
        <v>18604247.521000002</v>
      </c>
      <c r="T718" s="38">
        <v>6399.53</v>
      </c>
      <c r="U718" s="38">
        <v>7266.08</v>
      </c>
      <c r="V718" s="39">
        <v>2027</v>
      </c>
      <c r="W718" s="43">
        <v>848377.76</v>
      </c>
      <c r="X718" s="43">
        <f t="shared" si="256"/>
        <v>354478.50899999996</v>
      </c>
      <c r="Y718" s="43">
        <f>+(J718*11.55+K718*23.1)*12*30</f>
        <v>12511006.199999999</v>
      </c>
      <c r="Z718" s="33"/>
      <c r="AA718" s="44">
        <f t="shared" si="254"/>
        <v>21442928.685569402</v>
      </c>
      <c r="AB718" s="43">
        <v>0</v>
      </c>
      <c r="AC718" s="43">
        <v>0</v>
      </c>
      <c r="AD718" s="43">
        <v>0</v>
      </c>
      <c r="AE718" s="43">
        <v>0</v>
      </c>
      <c r="AF718" s="43">
        <v>0</v>
      </c>
      <c r="AG718" s="43">
        <v>0</v>
      </c>
      <c r="AH718" s="43">
        <v>0</v>
      </c>
      <c r="AI718" s="43">
        <v>0</v>
      </c>
      <c r="AJ718" s="43">
        <v>18885645.010000002</v>
      </c>
      <c r="AK718" s="43">
        <v>0</v>
      </c>
      <c r="AL718" s="43">
        <v>0</v>
      </c>
      <c r="AM718" s="43">
        <v>0</v>
      </c>
      <c r="AN718" s="43">
        <v>1929863.5821</v>
      </c>
      <c r="AO718" s="43">
        <v>214429.28690000001</v>
      </c>
      <c r="AP718" s="43">
        <v>412990.80656940001</v>
      </c>
      <c r="AQ718" s="5">
        <f t="shared" si="255"/>
        <v>1</v>
      </c>
      <c r="AS718" s="36">
        <f t="shared" si="249"/>
        <v>292</v>
      </c>
      <c r="AT718" s="36">
        <f t="shared" si="250"/>
        <v>212</v>
      </c>
      <c r="AU718" s="37" t="s">
        <v>606</v>
      </c>
      <c r="AV718" s="36" t="s">
        <v>843</v>
      </c>
      <c r="AW718" s="36"/>
      <c r="AX718" s="45">
        <f t="shared" si="258"/>
        <v>0</v>
      </c>
      <c r="AY718" s="46">
        <v>21442928.690000001</v>
      </c>
      <c r="AZ718" s="46"/>
      <c r="BA718" s="46"/>
      <c r="BB718" s="46"/>
      <c r="BC718" s="46"/>
      <c r="BD718" s="46"/>
      <c r="BE718" s="45"/>
      <c r="BF718" s="45">
        <v>0</v>
      </c>
      <c r="BG718" s="46"/>
      <c r="BH718" s="46">
        <v>18885645.010000002</v>
      </c>
      <c r="BI718" s="46"/>
      <c r="BJ718" s="46"/>
      <c r="BK718" s="46"/>
      <c r="BL718" s="46">
        <v>1929863.58</v>
      </c>
      <c r="BM718" s="46">
        <v>214429.29</v>
      </c>
      <c r="BN718" s="46">
        <v>412990.81</v>
      </c>
      <c r="BP718" s="48">
        <f>+AY718-'Приложение 2'!E720</f>
        <v>0</v>
      </c>
      <c r="BR718" s="74"/>
      <c r="BT718" s="75"/>
      <c r="BU718" s="75"/>
    </row>
    <row r="719" spans="1:73" ht="12.75" customHeight="1" x14ac:dyDescent="0.2">
      <c r="A719" s="36">
        <f t="shared" si="252"/>
        <v>705</v>
      </c>
      <c r="B719" s="36">
        <f t="shared" si="253"/>
        <v>215</v>
      </c>
      <c r="C719" s="37" t="s">
        <v>606</v>
      </c>
      <c r="D719" s="36" t="s">
        <v>844</v>
      </c>
      <c r="E719" s="38" t="s">
        <v>127</v>
      </c>
      <c r="F719" s="39" t="s">
        <v>61</v>
      </c>
      <c r="G719" s="39">
        <v>5</v>
      </c>
      <c r="H719" s="39">
        <v>3</v>
      </c>
      <c r="I719" s="38">
        <v>2866.91</v>
      </c>
      <c r="J719" s="38">
        <v>2866.91</v>
      </c>
      <c r="K719" s="38">
        <v>0</v>
      </c>
      <c r="L719" s="40">
        <v>116</v>
      </c>
      <c r="M719" s="41">
        <f t="shared" si="251"/>
        <v>21170381.529999997</v>
      </c>
      <c r="N719" s="41"/>
      <c r="O719" s="41">
        <v>772596.93</v>
      </c>
      <c r="P719" s="41">
        <v>0</v>
      </c>
      <c r="Q719" s="41">
        <f t="shared" si="257"/>
        <v>1834490.6370999999</v>
      </c>
      <c r="R719" s="41">
        <v>1192061.1780000001</v>
      </c>
      <c r="S719" s="41">
        <v>17371232.784899998</v>
      </c>
      <c r="T719" s="38">
        <v>6506.22</v>
      </c>
      <c r="U719" s="38">
        <v>7384.39</v>
      </c>
      <c r="V719" s="39">
        <v>2027</v>
      </c>
      <c r="W719" s="43">
        <v>1496739.97</v>
      </c>
      <c r="X719" s="43">
        <f t="shared" si="256"/>
        <v>337750.66710000002</v>
      </c>
      <c r="Y719" s="43">
        <f>+(J719*11.55+K719*23.1)*12*30</f>
        <v>11920611.780000001</v>
      </c>
      <c r="Z719" s="33"/>
      <c r="AA719" s="43">
        <f t="shared" si="254"/>
        <v>21170381.528545823</v>
      </c>
      <c r="AB719" s="43">
        <v>9752119.4900000002</v>
      </c>
      <c r="AC719" s="43">
        <v>4299667.3600000003</v>
      </c>
      <c r="AD719" s="43">
        <v>4600973.92</v>
      </c>
      <c r="AE719" s="43">
        <v>0</v>
      </c>
      <c r="AF719" s="43">
        <v>0</v>
      </c>
      <c r="AG719" s="43">
        <v>0</v>
      </c>
      <c r="AH719" s="43">
        <v>0</v>
      </c>
      <c r="AI719" s="43">
        <v>0</v>
      </c>
      <c r="AJ719" s="43">
        <v>0</v>
      </c>
      <c r="AK719" s="43">
        <v>0</v>
      </c>
      <c r="AL719" s="43">
        <v>0</v>
      </c>
      <c r="AM719" s="43">
        <v>0</v>
      </c>
      <c r="AN719" s="43">
        <v>1898018.8433999999</v>
      </c>
      <c r="AO719" s="43">
        <v>211703.81529999999</v>
      </c>
      <c r="AP719" s="43">
        <v>407898.09984581999</v>
      </c>
      <c r="AQ719" s="5">
        <f t="shared" si="255"/>
        <v>3</v>
      </c>
      <c r="AS719" s="36">
        <f t="shared" si="249"/>
        <v>293</v>
      </c>
      <c r="AT719" s="36">
        <f t="shared" si="250"/>
        <v>213</v>
      </c>
      <c r="AU719" s="37" t="s">
        <v>606</v>
      </c>
      <c r="AV719" s="36" t="s">
        <v>844</v>
      </c>
      <c r="AW719" s="36"/>
      <c r="AX719" s="45">
        <f t="shared" si="258"/>
        <v>0</v>
      </c>
      <c r="AY719" s="46">
        <v>21170381.530000001</v>
      </c>
      <c r="AZ719" s="46">
        <v>9752119.4900000002</v>
      </c>
      <c r="BA719" s="46">
        <v>4299667.3600000003</v>
      </c>
      <c r="BB719" s="46">
        <v>4600973.92</v>
      </c>
      <c r="BC719" s="46"/>
      <c r="BD719" s="46"/>
      <c r="BE719" s="45"/>
      <c r="BF719" s="45">
        <v>0</v>
      </c>
      <c r="BG719" s="46"/>
      <c r="BH719" s="46"/>
      <c r="BI719" s="46"/>
      <c r="BJ719" s="46"/>
      <c r="BK719" s="46"/>
      <c r="BL719" s="46">
        <v>1898018.84</v>
      </c>
      <c r="BM719" s="46">
        <v>211703.82</v>
      </c>
      <c r="BN719" s="46">
        <v>407898.1</v>
      </c>
      <c r="BP719" s="48">
        <f>+AY719-'Приложение 2'!E721</f>
        <v>0</v>
      </c>
      <c r="BR719" s="74"/>
      <c r="BT719" s="75"/>
      <c r="BU719" s="75"/>
    </row>
    <row r="720" spans="1:73" ht="12.75" customHeight="1" x14ac:dyDescent="0.2">
      <c r="A720" s="36">
        <f t="shared" si="252"/>
        <v>706</v>
      </c>
      <c r="B720" s="36">
        <f t="shared" si="253"/>
        <v>216</v>
      </c>
      <c r="C720" s="37" t="s">
        <v>845</v>
      </c>
      <c r="D720" s="36" t="s">
        <v>846</v>
      </c>
      <c r="E720" s="38" t="s">
        <v>79</v>
      </c>
      <c r="F720" s="39" t="s">
        <v>61</v>
      </c>
      <c r="G720" s="39">
        <v>6</v>
      </c>
      <c r="H720" s="39">
        <v>5</v>
      </c>
      <c r="I720" s="38">
        <v>6080.8</v>
      </c>
      <c r="J720" s="38">
        <v>5645.3</v>
      </c>
      <c r="K720" s="38">
        <v>435.5</v>
      </c>
      <c r="L720" s="40">
        <v>216</v>
      </c>
      <c r="M720" s="41">
        <f t="shared" si="251"/>
        <v>44183579.259999998</v>
      </c>
      <c r="N720" s="41"/>
      <c r="O720" s="41">
        <v>588128.41</v>
      </c>
      <c r="P720" s="41">
        <v>0</v>
      </c>
      <c r="Q720" s="41">
        <f t="shared" si="257"/>
        <v>5195645.4330000002</v>
      </c>
      <c r="R720" s="41">
        <v>2709477.54</v>
      </c>
      <c r="S720" s="41">
        <v>35690327.876999997</v>
      </c>
      <c r="T720" s="38">
        <v>6399.53</v>
      </c>
      <c r="U720" s="38">
        <v>7266.08</v>
      </c>
      <c r="V720" s="39">
        <v>2027</v>
      </c>
      <c r="W720" s="43">
        <v>4427960.13</v>
      </c>
      <c r="X720" s="43">
        <f t="shared" si="256"/>
        <v>767685.30299999996</v>
      </c>
      <c r="Y720" s="43">
        <f>+(J720*11.55+K720*23.1)*12*30</f>
        <v>27094775.399999999</v>
      </c>
      <c r="Z720" s="33"/>
      <c r="AA720" s="43">
        <f t="shared" si="254"/>
        <v>44183579.262547597</v>
      </c>
      <c r="AB720" s="43">
        <v>0</v>
      </c>
      <c r="AC720" s="43">
        <v>0</v>
      </c>
      <c r="AD720" s="43">
        <v>0</v>
      </c>
      <c r="AE720" s="43">
        <v>0</v>
      </c>
      <c r="AF720" s="43">
        <v>0</v>
      </c>
      <c r="AG720" s="43">
        <v>0</v>
      </c>
      <c r="AH720" s="43">
        <v>0</v>
      </c>
      <c r="AI720" s="43">
        <v>0</v>
      </c>
      <c r="AJ720" s="43">
        <v>38914245.600000001</v>
      </c>
      <c r="AK720" s="43">
        <v>0</v>
      </c>
      <c r="AL720" s="43">
        <v>0</v>
      </c>
      <c r="AM720" s="43">
        <v>0</v>
      </c>
      <c r="AN720" s="43">
        <v>3976522.1334000002</v>
      </c>
      <c r="AO720" s="43">
        <v>441835.79259999999</v>
      </c>
      <c r="AP720" s="43">
        <v>850975.73654760001</v>
      </c>
      <c r="AQ720" s="5">
        <f t="shared" si="255"/>
        <v>1</v>
      </c>
      <c r="AS720" s="36">
        <f t="shared" si="249"/>
        <v>294</v>
      </c>
      <c r="AT720" s="36">
        <f t="shared" si="250"/>
        <v>214</v>
      </c>
      <c r="AU720" s="37" t="s">
        <v>845</v>
      </c>
      <c r="AV720" s="36" t="s">
        <v>846</v>
      </c>
      <c r="AW720" s="36"/>
      <c r="AX720" s="45">
        <f t="shared" si="258"/>
        <v>0</v>
      </c>
      <c r="AY720" s="46">
        <v>44183579.259999998</v>
      </c>
      <c r="AZ720" s="46"/>
      <c r="BA720" s="46"/>
      <c r="BB720" s="46"/>
      <c r="BC720" s="46"/>
      <c r="BD720" s="46"/>
      <c r="BE720" s="45"/>
      <c r="BF720" s="45">
        <v>0</v>
      </c>
      <c r="BG720" s="46"/>
      <c r="BH720" s="46">
        <v>38914245.600000001</v>
      </c>
      <c r="BI720" s="46"/>
      <c r="BJ720" s="46"/>
      <c r="BK720" s="46"/>
      <c r="BL720" s="46">
        <v>3976522.13</v>
      </c>
      <c r="BM720" s="46">
        <v>441835.79</v>
      </c>
      <c r="BN720" s="46">
        <v>850975.74</v>
      </c>
      <c r="BP720" s="48">
        <f>+AY720-'Приложение 2'!E722</f>
        <v>0</v>
      </c>
      <c r="BR720" s="74"/>
      <c r="BT720" s="75"/>
      <c r="BU720" s="75"/>
    </row>
    <row r="721" spans="1:73" ht="12.75" customHeight="1" x14ac:dyDescent="0.2">
      <c r="A721" s="36">
        <f t="shared" si="252"/>
        <v>707</v>
      </c>
      <c r="B721" s="36">
        <f t="shared" si="253"/>
        <v>217</v>
      </c>
      <c r="C721" s="37" t="s">
        <v>612</v>
      </c>
      <c r="D721" s="36" t="s">
        <v>847</v>
      </c>
      <c r="E721" s="38" t="s">
        <v>400</v>
      </c>
      <c r="F721" s="39" t="s">
        <v>61</v>
      </c>
      <c r="G721" s="39">
        <v>3</v>
      </c>
      <c r="H721" s="39">
        <v>3</v>
      </c>
      <c r="I721" s="38">
        <v>1297.5</v>
      </c>
      <c r="J721" s="38">
        <v>1297.5</v>
      </c>
      <c r="K721" s="38">
        <v>0</v>
      </c>
      <c r="L721" s="40">
        <v>79</v>
      </c>
      <c r="M721" s="41">
        <f t="shared" si="251"/>
        <v>940363.13</v>
      </c>
      <c r="N721" s="41"/>
      <c r="O721" s="41">
        <v>0</v>
      </c>
      <c r="P721" s="41">
        <v>0</v>
      </c>
      <c r="Q721" s="41">
        <f>+AY721</f>
        <v>940363.13</v>
      </c>
      <c r="R721" s="41">
        <v>0</v>
      </c>
      <c r="S721" s="41">
        <v>0</v>
      </c>
      <c r="T721" s="38">
        <v>489.38</v>
      </c>
      <c r="U721" s="38">
        <v>724.75</v>
      </c>
      <c r="V721" s="39">
        <v>2027</v>
      </c>
      <c r="W721" s="43">
        <v>1066670.96</v>
      </c>
      <c r="X721" s="43">
        <f t="shared" si="256"/>
        <v>152858.47500000003</v>
      </c>
      <c r="Y721" s="43">
        <f>+(J721*11.55+K721*23.1)*12*30</f>
        <v>5395005.0000000009</v>
      </c>
      <c r="Z721" s="33"/>
      <c r="AA721" s="53">
        <f t="shared" si="254"/>
        <v>940363.13227758009</v>
      </c>
      <c r="AB721" s="43">
        <v>0</v>
      </c>
      <c r="AC721" s="43">
        <v>0</v>
      </c>
      <c r="AD721" s="43">
        <v>0</v>
      </c>
      <c r="AE721" s="43">
        <v>0</v>
      </c>
      <c r="AF721" s="43">
        <v>634965.16</v>
      </c>
      <c r="AG721" s="43">
        <v>0</v>
      </c>
      <c r="AH721" s="43">
        <v>0</v>
      </c>
      <c r="AI721" s="43">
        <v>0</v>
      </c>
      <c r="AJ721" s="43">
        <v>0</v>
      </c>
      <c r="AK721" s="43">
        <v>0</v>
      </c>
      <c r="AL721" s="43">
        <v>0</v>
      </c>
      <c r="AM721" s="43">
        <v>0</v>
      </c>
      <c r="AN721" s="43">
        <v>282108.93900000001</v>
      </c>
      <c r="AO721" s="43">
        <v>9403.6312999999991</v>
      </c>
      <c r="AP721" s="43">
        <v>13885.401977580001</v>
      </c>
      <c r="AQ721" s="5">
        <f t="shared" si="255"/>
        <v>1</v>
      </c>
      <c r="AS721" s="36">
        <f t="shared" si="249"/>
        <v>295</v>
      </c>
      <c r="AT721" s="36">
        <f t="shared" si="250"/>
        <v>215</v>
      </c>
      <c r="AU721" s="37" t="s">
        <v>612</v>
      </c>
      <c r="AV721" s="36" t="s">
        <v>847</v>
      </c>
      <c r="AW721" s="36"/>
      <c r="AX721" s="45">
        <f t="shared" si="258"/>
        <v>0</v>
      </c>
      <c r="AY721" s="46">
        <v>940363.13</v>
      </c>
      <c r="AZ721" s="46"/>
      <c r="BA721" s="46"/>
      <c r="BB721" s="46"/>
      <c r="BC721" s="46"/>
      <c r="BD721" s="46">
        <v>634965.16</v>
      </c>
      <c r="BE721" s="45"/>
      <c r="BF721" s="45">
        <v>0</v>
      </c>
      <c r="BG721" s="46"/>
      <c r="BH721" s="46"/>
      <c r="BI721" s="46"/>
      <c r="BJ721" s="46"/>
      <c r="BK721" s="46"/>
      <c r="BL721" s="46">
        <v>282108.94</v>
      </c>
      <c r="BM721" s="46">
        <v>9403.6299999999992</v>
      </c>
      <c r="BN721" s="46">
        <v>13885.4</v>
      </c>
      <c r="BP721" s="48">
        <f>+AY721-'Приложение 2'!E723</f>
        <v>0</v>
      </c>
    </row>
    <row r="722" spans="1:73" ht="12.75" customHeight="1" x14ac:dyDescent="0.2">
      <c r="A722" s="36">
        <f t="shared" si="252"/>
        <v>708</v>
      </c>
      <c r="B722" s="36">
        <f t="shared" si="253"/>
        <v>218</v>
      </c>
      <c r="C722" s="37" t="s">
        <v>255</v>
      </c>
      <c r="D722" s="36" t="s">
        <v>256</v>
      </c>
      <c r="E722" s="38" t="s">
        <v>98</v>
      </c>
      <c r="F722" s="39" t="s">
        <v>61</v>
      </c>
      <c r="G722" s="39">
        <v>5</v>
      </c>
      <c r="H722" s="39">
        <v>1</v>
      </c>
      <c r="I722" s="38">
        <v>982.9</v>
      </c>
      <c r="J722" s="38">
        <v>982.9</v>
      </c>
      <c r="K722" s="38">
        <v>0</v>
      </c>
      <c r="L722" s="40">
        <v>23</v>
      </c>
      <c r="M722" s="41" t="e">
        <f t="shared" si="251"/>
        <v>#REF!</v>
      </c>
      <c r="N722" s="41"/>
      <c r="O722" s="41">
        <v>2414083.9700000002</v>
      </c>
      <c r="P722" s="41">
        <v>0</v>
      </c>
      <c r="Q722" s="41">
        <f t="shared" ref="Q722:Q763" si="259">+W722+X722</f>
        <v>153892.65299999999</v>
      </c>
      <c r="R722" s="41" t="e">
        <f>IF(Y722&gt;0, Y722, 0)</f>
        <v>#REF!</v>
      </c>
      <c r="S722" s="41" t="e">
        <f>IF(Y722&gt;0, AY722-O722-P722-Q722-R722, 0)</f>
        <v>#REF!</v>
      </c>
      <c r="T722" s="38">
        <v>8806.9599999999991</v>
      </c>
      <c r="U722" s="38">
        <v>10011.52</v>
      </c>
      <c r="V722" s="39">
        <v>2027</v>
      </c>
      <c r="W722" s="33">
        <v>0</v>
      </c>
      <c r="X722" s="43">
        <f>+(J722*15.35+K722*26.02)*12*0.85</f>
        <v>153892.65299999999</v>
      </c>
      <c r="Y722" s="43" t="e">
        <f>+(J722*15.35+K722*26.02)*12*30+[2]Лист1!$BC$60</f>
        <v>#REF!</v>
      </c>
      <c r="Z722" s="33"/>
      <c r="AA722" s="43">
        <f t="shared" si="254"/>
        <v>9840323.0169557407</v>
      </c>
      <c r="AB722" s="43">
        <v>3908013.03</v>
      </c>
      <c r="AC722" s="43">
        <v>0</v>
      </c>
      <c r="AD722" s="43">
        <v>0</v>
      </c>
      <c r="AE722" s="43">
        <v>0</v>
      </c>
      <c r="AF722" s="43">
        <v>0</v>
      </c>
      <c r="AG722" s="43">
        <v>0</v>
      </c>
      <c r="AH722" s="43">
        <v>0</v>
      </c>
      <c r="AI722" s="43">
        <v>0</v>
      </c>
      <c r="AJ722" s="43">
        <v>0</v>
      </c>
      <c r="AK722" s="43">
        <v>0</v>
      </c>
      <c r="AL722" s="43">
        <v>4748346.0599999996</v>
      </c>
      <c r="AM722" s="43">
        <v>0</v>
      </c>
      <c r="AN722" s="43">
        <v>896263.65579999995</v>
      </c>
      <c r="AO722" s="43">
        <v>98403.230100000001</v>
      </c>
      <c r="AP722" s="43">
        <v>189297.04105574</v>
      </c>
      <c r="AQ722" s="5">
        <f t="shared" si="255"/>
        <v>2</v>
      </c>
      <c r="AS722" s="36">
        <f t="shared" si="249"/>
        <v>296</v>
      </c>
      <c r="AT722" s="36">
        <f t="shared" si="250"/>
        <v>216</v>
      </c>
      <c r="AU722" s="37" t="s">
        <v>255</v>
      </c>
      <c r="AV722" s="36" t="s">
        <v>256</v>
      </c>
      <c r="AW722" s="36"/>
      <c r="AX722" s="45" t="e">
        <f t="shared" si="258"/>
        <v>#REF!</v>
      </c>
      <c r="AY722" s="46">
        <v>9840323.0199999996</v>
      </c>
      <c r="AZ722" s="46">
        <v>3908013.03</v>
      </c>
      <c r="BA722" s="46"/>
      <c r="BB722" s="46"/>
      <c r="BC722" s="46"/>
      <c r="BD722" s="46"/>
      <c r="BE722" s="45"/>
      <c r="BF722" s="45">
        <v>0</v>
      </c>
      <c r="BG722" s="46"/>
      <c r="BH722" s="46"/>
      <c r="BI722" s="46"/>
      <c r="BJ722" s="46">
        <v>4748346.0599999996</v>
      </c>
      <c r="BK722" s="46"/>
      <c r="BL722" s="46">
        <v>896263.66</v>
      </c>
      <c r="BM722" s="46">
        <v>98403.23</v>
      </c>
      <c r="BN722" s="46">
        <v>189297.04</v>
      </c>
      <c r="BP722" s="48">
        <f>+AY722-'Приложение 2'!E724</f>
        <v>0</v>
      </c>
    </row>
    <row r="723" spans="1:73" ht="12.75" customHeight="1" x14ac:dyDescent="0.2">
      <c r="A723" s="36">
        <f t="shared" si="252"/>
        <v>709</v>
      </c>
      <c r="B723" s="36">
        <f t="shared" si="253"/>
        <v>219</v>
      </c>
      <c r="C723" s="37" t="s">
        <v>255</v>
      </c>
      <c r="D723" s="36" t="s">
        <v>848</v>
      </c>
      <c r="E723" s="38" t="s">
        <v>86</v>
      </c>
      <c r="F723" s="39" t="s">
        <v>61</v>
      </c>
      <c r="G723" s="39">
        <v>5</v>
      </c>
      <c r="H723" s="39">
        <v>2</v>
      </c>
      <c r="I723" s="38">
        <v>1918.4</v>
      </c>
      <c r="J723" s="38">
        <v>1918.4</v>
      </c>
      <c r="K723" s="38">
        <v>0</v>
      </c>
      <c r="L723" s="40">
        <v>62</v>
      </c>
      <c r="M723" s="41">
        <f t="shared" si="251"/>
        <v>26854089.32</v>
      </c>
      <c r="N723" s="41"/>
      <c r="O723" s="41">
        <v>829146.22</v>
      </c>
      <c r="P723" s="41">
        <v>0</v>
      </c>
      <c r="Q723" s="41">
        <f t="shared" si="259"/>
        <v>1432449.4040000001</v>
      </c>
      <c r="R723" s="41">
        <f>IF(Y723&gt;0, Y723, 0)</f>
        <v>7976707.2000000011</v>
      </c>
      <c r="S723" s="41">
        <f>IF(Y723&gt;0, AY723-O723-P723-Q723-R723, 0)</f>
        <v>16615786.496000001</v>
      </c>
      <c r="T723" s="38">
        <v>12255.52</v>
      </c>
      <c r="U723" s="38">
        <v>13998.17</v>
      </c>
      <c r="V723" s="39">
        <v>2027</v>
      </c>
      <c r="W723" s="43">
        <v>1206442.7</v>
      </c>
      <c r="X723" s="43">
        <f t="shared" ref="X723:X763" si="260">+(J723*11.55+K723*23.1)*12*0.85</f>
        <v>226006.70400000003</v>
      </c>
      <c r="Y723" s="43">
        <f t="shared" ref="Y723:Y728" si="261">+(J723*11.55+K723*23.1)*12*30</f>
        <v>7976707.2000000011</v>
      </c>
      <c r="Z723" s="33"/>
      <c r="AA723" s="43">
        <f t="shared" si="254"/>
        <v>26854089.330707502</v>
      </c>
      <c r="AB723" s="43">
        <v>0</v>
      </c>
      <c r="AC723" s="43">
        <v>0</v>
      </c>
      <c r="AD723" s="43">
        <v>2974208.87</v>
      </c>
      <c r="AE723" s="43">
        <v>2301963.29</v>
      </c>
      <c r="AF723" s="43">
        <v>0</v>
      </c>
      <c r="AG723" s="43">
        <v>0</v>
      </c>
      <c r="AH723" s="43">
        <v>0</v>
      </c>
      <c r="AI723" s="43">
        <v>0</v>
      </c>
      <c r="AJ723" s="43">
        <v>18234812.34</v>
      </c>
      <c r="AK723" s="43">
        <v>0</v>
      </c>
      <c r="AL723" s="43">
        <v>0</v>
      </c>
      <c r="AM723" s="43">
        <v>0</v>
      </c>
      <c r="AN723" s="43">
        <v>2560426.3242000001</v>
      </c>
      <c r="AO723" s="43">
        <v>268540.8933</v>
      </c>
      <c r="AP723" s="43">
        <v>514137.61320750002</v>
      </c>
      <c r="AQ723" s="5">
        <f t="shared" si="255"/>
        <v>3</v>
      </c>
      <c r="AS723" s="36">
        <f t="shared" si="249"/>
        <v>297</v>
      </c>
      <c r="AT723" s="36">
        <f t="shared" si="250"/>
        <v>217</v>
      </c>
      <c r="AU723" s="37" t="s">
        <v>255</v>
      </c>
      <c r="AV723" s="36" t="s">
        <v>848</v>
      </c>
      <c r="AW723" s="36"/>
      <c r="AX723" s="45">
        <f t="shared" si="258"/>
        <v>0</v>
      </c>
      <c r="AY723" s="46">
        <v>26854089.32</v>
      </c>
      <c r="AZ723" s="46"/>
      <c r="BA723" s="46"/>
      <c r="BB723" s="46">
        <v>2974208.87</v>
      </c>
      <c r="BC723" s="46">
        <v>2301963.29</v>
      </c>
      <c r="BD723" s="46"/>
      <c r="BE723" s="45"/>
      <c r="BF723" s="45">
        <v>0</v>
      </c>
      <c r="BG723" s="46"/>
      <c r="BH723" s="46">
        <v>18234812.34</v>
      </c>
      <c r="BI723" s="46"/>
      <c r="BJ723" s="46"/>
      <c r="BK723" s="46"/>
      <c r="BL723" s="46">
        <v>2560426.3199999998</v>
      </c>
      <c r="BM723" s="46">
        <v>268540.89</v>
      </c>
      <c r="BN723" s="46">
        <v>514137.61</v>
      </c>
      <c r="BP723" s="48">
        <f>+AY723-'Приложение 2'!E725</f>
        <v>0</v>
      </c>
    </row>
    <row r="724" spans="1:73" ht="12.75" customHeight="1" x14ac:dyDescent="0.2">
      <c r="A724" s="36">
        <f t="shared" si="252"/>
        <v>710</v>
      </c>
      <c r="B724" s="36">
        <f t="shared" si="253"/>
        <v>220</v>
      </c>
      <c r="C724" s="37" t="s">
        <v>255</v>
      </c>
      <c r="D724" s="36" t="s">
        <v>849</v>
      </c>
      <c r="E724" s="38" t="s">
        <v>81</v>
      </c>
      <c r="F724" s="39" t="s">
        <v>61</v>
      </c>
      <c r="G724" s="39">
        <v>5</v>
      </c>
      <c r="H724" s="39">
        <v>2</v>
      </c>
      <c r="I724" s="38">
        <v>1587.4</v>
      </c>
      <c r="J724" s="38">
        <v>1531.6</v>
      </c>
      <c r="K724" s="38">
        <v>55.800000000000203</v>
      </c>
      <c r="L724" s="40">
        <v>40</v>
      </c>
      <c r="M724" s="41">
        <f t="shared" si="251"/>
        <v>40001670.429999992</v>
      </c>
      <c r="N724" s="41"/>
      <c r="O724" s="41">
        <v>1877931.28</v>
      </c>
      <c r="P724" s="41">
        <v>0</v>
      </c>
      <c r="Q724" s="41">
        <f t="shared" si="259"/>
        <v>372240.76199999999</v>
      </c>
      <c r="R724" s="41">
        <f>IF(Y724&gt;0, Y724, 0)</f>
        <v>6832425.6000000006</v>
      </c>
      <c r="S724" s="41">
        <f>IF(Y724&gt;0, AY724-O724-P724-Q724-R724, 0)</f>
        <v>30919072.787999995</v>
      </c>
      <c r="T724" s="38">
        <v>22011.35</v>
      </c>
      <c r="U724" s="38">
        <v>25199.49</v>
      </c>
      <c r="V724" s="39">
        <v>2027</v>
      </c>
      <c r="W724" s="50">
        <v>178655.37</v>
      </c>
      <c r="X724" s="43">
        <f t="shared" si="260"/>
        <v>193585.39200000002</v>
      </c>
      <c r="Y724" s="50">
        <f t="shared" si="261"/>
        <v>6832425.6000000006</v>
      </c>
      <c r="Z724" s="33"/>
      <c r="AA724" s="44">
        <f t="shared" si="254"/>
        <v>40001670.433478147</v>
      </c>
      <c r="AB724" s="43">
        <v>0</v>
      </c>
      <c r="AC724" s="43">
        <v>0</v>
      </c>
      <c r="AD724" s="43">
        <v>2461040.02</v>
      </c>
      <c r="AE724" s="43">
        <v>1904783.43</v>
      </c>
      <c r="AF724" s="43">
        <v>0</v>
      </c>
      <c r="AG724" s="43">
        <v>0</v>
      </c>
      <c r="AH724" s="43">
        <v>0</v>
      </c>
      <c r="AI724" s="43">
        <v>0</v>
      </c>
      <c r="AJ724" s="43">
        <v>15088584.810000001</v>
      </c>
      <c r="AK724" s="43">
        <v>0</v>
      </c>
      <c r="AL724" s="43">
        <v>7668658.5899999999</v>
      </c>
      <c r="AM724" s="43">
        <v>7817753.0300000003</v>
      </c>
      <c r="AN724" s="43">
        <v>3896748.8856000002</v>
      </c>
      <c r="AO724" s="43">
        <v>400016.70429999998</v>
      </c>
      <c r="AP724" s="43">
        <v>764084.96357814001</v>
      </c>
      <c r="AQ724" s="5">
        <f t="shared" si="255"/>
        <v>5</v>
      </c>
      <c r="AS724" s="36">
        <f t="shared" ref="AS724:AS750" si="262">+AS723+1</f>
        <v>298</v>
      </c>
      <c r="AT724" s="36">
        <f t="shared" ref="AT724:AT750" si="263">+AT723+1</f>
        <v>218</v>
      </c>
      <c r="AU724" s="37" t="s">
        <v>255</v>
      </c>
      <c r="AV724" s="36" t="s">
        <v>849</v>
      </c>
      <c r="AW724" s="36"/>
      <c r="AX724" s="45">
        <f t="shared" si="258"/>
        <v>0</v>
      </c>
      <c r="AY724" s="46">
        <v>40001670.43</v>
      </c>
      <c r="AZ724" s="46"/>
      <c r="BA724" s="46"/>
      <c r="BB724" s="46">
        <v>2461040.02</v>
      </c>
      <c r="BC724" s="46">
        <v>1904783.43</v>
      </c>
      <c r="BD724" s="46"/>
      <c r="BE724" s="45"/>
      <c r="BF724" s="45">
        <v>0</v>
      </c>
      <c r="BG724" s="46"/>
      <c r="BH724" s="46">
        <v>15088584.810000001</v>
      </c>
      <c r="BI724" s="46"/>
      <c r="BJ724" s="46">
        <v>7668658.5899999999</v>
      </c>
      <c r="BK724" s="46">
        <v>7817753.0300000003</v>
      </c>
      <c r="BL724" s="46">
        <v>3896748.89</v>
      </c>
      <c r="BM724" s="46">
        <v>400016.7</v>
      </c>
      <c r="BN724" s="46">
        <v>764084.96</v>
      </c>
      <c r="BP724" s="48">
        <f>+AY724-'Приложение 2'!E726</f>
        <v>0</v>
      </c>
    </row>
    <row r="725" spans="1:73" ht="12.75" customHeight="1" x14ac:dyDescent="0.2">
      <c r="A725" s="36">
        <f t="shared" si="252"/>
        <v>711</v>
      </c>
      <c r="B725" s="36">
        <f t="shared" si="253"/>
        <v>221</v>
      </c>
      <c r="C725" s="37" t="s">
        <v>255</v>
      </c>
      <c r="D725" s="36" t="s">
        <v>850</v>
      </c>
      <c r="E725" s="38" t="s">
        <v>77</v>
      </c>
      <c r="F725" s="39" t="s">
        <v>61</v>
      </c>
      <c r="G725" s="39">
        <v>5</v>
      </c>
      <c r="H725" s="39">
        <v>3</v>
      </c>
      <c r="I725" s="38">
        <v>2924.4</v>
      </c>
      <c r="J725" s="38">
        <v>2924.4</v>
      </c>
      <c r="K725" s="38">
        <v>0</v>
      </c>
      <c r="L725" s="40">
        <v>76</v>
      </c>
      <c r="M725" s="41">
        <f t="shared" si="251"/>
        <v>40936248.359999999</v>
      </c>
      <c r="N725" s="41"/>
      <c r="O725" s="41">
        <v>1271134.06</v>
      </c>
      <c r="P725" s="41">
        <v>0</v>
      </c>
      <c r="Q725" s="41">
        <f t="shared" si="259"/>
        <v>2014537.344</v>
      </c>
      <c r="R725" s="41">
        <v>1215965.52</v>
      </c>
      <c r="S725" s="41">
        <v>36434611.435999997</v>
      </c>
      <c r="T725" s="38">
        <v>12255.52</v>
      </c>
      <c r="U725" s="38">
        <v>13998.17</v>
      </c>
      <c r="V725" s="39">
        <v>2027</v>
      </c>
      <c r="W725" s="43">
        <v>1670013.78</v>
      </c>
      <c r="X725" s="43">
        <f t="shared" si="260"/>
        <v>344523.56399999995</v>
      </c>
      <c r="Y725" s="43">
        <f t="shared" si="261"/>
        <v>12159655.199999999</v>
      </c>
      <c r="Z725" s="33"/>
      <c r="AA725" s="43">
        <f t="shared" si="254"/>
        <v>40936248.35954538</v>
      </c>
      <c r="AB725" s="43">
        <v>0</v>
      </c>
      <c r="AC725" s="43">
        <v>0</v>
      </c>
      <c r="AD725" s="43">
        <v>4533870.12</v>
      </c>
      <c r="AE725" s="43">
        <v>3509102.09</v>
      </c>
      <c r="AF725" s="43">
        <v>0</v>
      </c>
      <c r="AG725" s="43">
        <v>0</v>
      </c>
      <c r="AH725" s="43">
        <v>0</v>
      </c>
      <c r="AI725" s="43">
        <v>0</v>
      </c>
      <c r="AJ725" s="43">
        <v>27797062.760000002</v>
      </c>
      <c r="AK725" s="43">
        <v>0</v>
      </c>
      <c r="AL725" s="43">
        <v>0</v>
      </c>
      <c r="AM725" s="43">
        <v>0</v>
      </c>
      <c r="AN725" s="43">
        <v>3903101.9298</v>
      </c>
      <c r="AO725" s="43">
        <v>409362.48349999997</v>
      </c>
      <c r="AP725" s="43">
        <v>783748.97624538001</v>
      </c>
      <c r="AQ725" s="5">
        <f t="shared" si="255"/>
        <v>3</v>
      </c>
      <c r="AS725" s="36">
        <f t="shared" si="262"/>
        <v>299</v>
      </c>
      <c r="AT725" s="36">
        <f t="shared" si="263"/>
        <v>219</v>
      </c>
      <c r="AU725" s="37" t="s">
        <v>255</v>
      </c>
      <c r="AV725" s="36" t="s">
        <v>850</v>
      </c>
      <c r="AW725" s="36"/>
      <c r="AX725" s="45">
        <f t="shared" si="258"/>
        <v>0</v>
      </c>
      <c r="AY725" s="46">
        <v>40936248.359999999</v>
      </c>
      <c r="AZ725" s="46"/>
      <c r="BA725" s="46"/>
      <c r="BB725" s="46">
        <v>4533870.12</v>
      </c>
      <c r="BC725" s="46">
        <v>3509102.09</v>
      </c>
      <c r="BD725" s="46"/>
      <c r="BE725" s="45"/>
      <c r="BF725" s="45">
        <v>0</v>
      </c>
      <c r="BG725" s="46"/>
      <c r="BH725" s="46">
        <v>27797062.760000002</v>
      </c>
      <c r="BI725" s="46"/>
      <c r="BJ725" s="46"/>
      <c r="BK725" s="46"/>
      <c r="BL725" s="46">
        <v>3903101.93</v>
      </c>
      <c r="BM725" s="46">
        <v>409362.48</v>
      </c>
      <c r="BN725" s="46">
        <v>783748.98</v>
      </c>
      <c r="BP725" s="48">
        <f>+AY725-'Приложение 2'!E727</f>
        <v>0</v>
      </c>
      <c r="BR725" s="74"/>
      <c r="BT725" s="75"/>
      <c r="BU725" s="75"/>
    </row>
    <row r="726" spans="1:73" ht="12.75" customHeight="1" x14ac:dyDescent="0.2">
      <c r="A726" s="36">
        <f t="shared" si="252"/>
        <v>712</v>
      </c>
      <c r="B726" s="36">
        <f t="shared" si="253"/>
        <v>222</v>
      </c>
      <c r="C726" s="37" t="s">
        <v>255</v>
      </c>
      <c r="D726" s="36" t="s">
        <v>851</v>
      </c>
      <c r="E726" s="38" t="s">
        <v>92</v>
      </c>
      <c r="F726" s="39" t="s">
        <v>61</v>
      </c>
      <c r="G726" s="39">
        <v>5</v>
      </c>
      <c r="H726" s="39">
        <v>2</v>
      </c>
      <c r="I726" s="38">
        <v>1709.6</v>
      </c>
      <c r="J726" s="38">
        <v>1550.4</v>
      </c>
      <c r="K726" s="38">
        <v>159.19999999999999</v>
      </c>
      <c r="L726" s="40">
        <v>60</v>
      </c>
      <c r="M726" s="41">
        <f t="shared" si="251"/>
        <v>43081048.100000001</v>
      </c>
      <c r="N726" s="41"/>
      <c r="O726" s="41">
        <v>2021945.95</v>
      </c>
      <c r="P726" s="41">
        <v>0</v>
      </c>
      <c r="Q726" s="41">
        <f t="shared" si="259"/>
        <v>466039.55800000008</v>
      </c>
      <c r="R726" s="41">
        <f>IF(Y726&gt;0, Y726, 0)</f>
        <v>7770470.4000000013</v>
      </c>
      <c r="S726" s="41">
        <f>IF(Y726&gt;0, AY726-O726-P726-Q726-R726, 0)</f>
        <v>32822592.191999998</v>
      </c>
      <c r="T726" s="38">
        <v>22011.35</v>
      </c>
      <c r="U726" s="38">
        <v>25199.49</v>
      </c>
      <c r="V726" s="39">
        <v>2027</v>
      </c>
      <c r="W726" s="50">
        <v>245876.23</v>
      </c>
      <c r="X726" s="43">
        <f t="shared" si="260"/>
        <v>220163.32800000004</v>
      </c>
      <c r="Y726" s="50">
        <f t="shared" si="261"/>
        <v>7770470.4000000013</v>
      </c>
      <c r="Z726" s="33"/>
      <c r="AA726" s="44">
        <f t="shared" si="254"/>
        <v>43081048.098180756</v>
      </c>
      <c r="AB726" s="43">
        <v>0</v>
      </c>
      <c r="AC726" s="43">
        <v>0</v>
      </c>
      <c r="AD726" s="43">
        <v>2650493.89</v>
      </c>
      <c r="AE726" s="43">
        <v>2051415.99</v>
      </c>
      <c r="AF726" s="43">
        <v>0</v>
      </c>
      <c r="AG726" s="43">
        <v>0</v>
      </c>
      <c r="AH726" s="43">
        <v>0</v>
      </c>
      <c r="AI726" s="43">
        <v>0</v>
      </c>
      <c r="AJ726" s="43">
        <v>16250122.59</v>
      </c>
      <c r="AK726" s="43">
        <v>0</v>
      </c>
      <c r="AL726" s="43">
        <v>8259001.3300000001</v>
      </c>
      <c r="AM726" s="43">
        <v>8419573.2599999998</v>
      </c>
      <c r="AN726" s="43">
        <v>4196725.3956000004</v>
      </c>
      <c r="AO726" s="43">
        <v>430810.48100000003</v>
      </c>
      <c r="AP726" s="43">
        <v>822905.16158076003</v>
      </c>
      <c r="AQ726" s="5">
        <f t="shared" si="255"/>
        <v>5</v>
      </c>
      <c r="AS726" s="36">
        <f t="shared" si="262"/>
        <v>300</v>
      </c>
      <c r="AT726" s="36">
        <f t="shared" si="263"/>
        <v>220</v>
      </c>
      <c r="AU726" s="37" t="s">
        <v>255</v>
      </c>
      <c r="AV726" s="36" t="s">
        <v>851</v>
      </c>
      <c r="AW726" s="36"/>
      <c r="AX726" s="45">
        <f t="shared" si="258"/>
        <v>0</v>
      </c>
      <c r="AY726" s="46">
        <v>43081048.100000001</v>
      </c>
      <c r="AZ726" s="46"/>
      <c r="BA726" s="46"/>
      <c r="BB726" s="46">
        <v>2650493.89</v>
      </c>
      <c r="BC726" s="46">
        <v>2051415.99</v>
      </c>
      <c r="BD726" s="46"/>
      <c r="BE726" s="45"/>
      <c r="BF726" s="45">
        <v>0</v>
      </c>
      <c r="BG726" s="46"/>
      <c r="BH726" s="46">
        <v>16250122.59</v>
      </c>
      <c r="BI726" s="46"/>
      <c r="BJ726" s="46">
        <v>8259001.3300000001</v>
      </c>
      <c r="BK726" s="46">
        <v>8419573.2599999998</v>
      </c>
      <c r="BL726" s="46">
        <v>4196725.4000000004</v>
      </c>
      <c r="BM726" s="46">
        <v>430810.48</v>
      </c>
      <c r="BN726" s="46">
        <v>822905.16</v>
      </c>
      <c r="BP726" s="48">
        <f>+AY726-'Приложение 2'!E728</f>
        <v>0</v>
      </c>
    </row>
    <row r="727" spans="1:73" ht="12.75" customHeight="1" x14ac:dyDescent="0.2">
      <c r="A727" s="36">
        <f t="shared" si="252"/>
        <v>713</v>
      </c>
      <c r="B727" s="36">
        <f t="shared" si="253"/>
        <v>223</v>
      </c>
      <c r="C727" s="37" t="s">
        <v>255</v>
      </c>
      <c r="D727" s="36" t="s">
        <v>852</v>
      </c>
      <c r="E727" s="38" t="s">
        <v>71</v>
      </c>
      <c r="F727" s="39" t="s">
        <v>61</v>
      </c>
      <c r="G727" s="39">
        <v>5</v>
      </c>
      <c r="H727" s="39">
        <v>3</v>
      </c>
      <c r="I727" s="38">
        <v>2865.8</v>
      </c>
      <c r="J727" s="38">
        <v>2865.8</v>
      </c>
      <c r="K727" s="38">
        <v>0</v>
      </c>
      <c r="L727" s="40">
        <v>95</v>
      </c>
      <c r="M727" s="41">
        <f t="shared" si="251"/>
        <v>78212238.620000005</v>
      </c>
      <c r="N727" s="41"/>
      <c r="O727" s="41">
        <v>3070051.86</v>
      </c>
      <c r="P727" s="41">
        <v>0</v>
      </c>
      <c r="Q727" s="41">
        <f t="shared" si="259"/>
        <v>1349103.5079999999</v>
      </c>
      <c r="R727" s="41">
        <v>1191599.6399999999</v>
      </c>
      <c r="S727" s="41">
        <v>72601483.612000003</v>
      </c>
      <c r="T727" s="38">
        <v>23833.47</v>
      </c>
      <c r="U727" s="38">
        <v>27291.59</v>
      </c>
      <c r="V727" s="39">
        <v>2027</v>
      </c>
      <c r="W727" s="43">
        <v>1011483.61</v>
      </c>
      <c r="X727" s="43">
        <f t="shared" si="260"/>
        <v>337619.89800000004</v>
      </c>
      <c r="Y727" s="43">
        <f t="shared" si="261"/>
        <v>11915996.400000002</v>
      </c>
      <c r="Z727" s="33"/>
      <c r="AA727" s="43">
        <f t="shared" si="254"/>
        <v>78212238.61457935</v>
      </c>
      <c r="AB727" s="43">
        <v>0</v>
      </c>
      <c r="AC727" s="43">
        <v>5221839.7</v>
      </c>
      <c r="AD727" s="43">
        <v>4443019.07</v>
      </c>
      <c r="AE727" s="43">
        <v>3438785.65</v>
      </c>
      <c r="AF727" s="43">
        <v>0</v>
      </c>
      <c r="AG727" s="43">
        <v>0</v>
      </c>
      <c r="AH727" s="43">
        <v>0</v>
      </c>
      <c r="AI727" s="43">
        <v>0</v>
      </c>
      <c r="AJ727" s="43">
        <v>27240056.93</v>
      </c>
      <c r="AK727" s="43">
        <v>0</v>
      </c>
      <c r="AL727" s="43">
        <v>13844551.949999999</v>
      </c>
      <c r="AM727" s="43">
        <v>14113718.43</v>
      </c>
      <c r="AN727" s="43">
        <v>7634518.7114000004</v>
      </c>
      <c r="AO727" s="43">
        <v>782122.38619999995</v>
      </c>
      <c r="AP727" s="43">
        <v>1493625.78697936</v>
      </c>
      <c r="AQ727" s="5">
        <f t="shared" si="255"/>
        <v>6</v>
      </c>
      <c r="AS727" s="36">
        <f t="shared" si="262"/>
        <v>301</v>
      </c>
      <c r="AT727" s="36">
        <f t="shared" si="263"/>
        <v>221</v>
      </c>
      <c r="AU727" s="37" t="s">
        <v>255</v>
      </c>
      <c r="AV727" s="36" t="s">
        <v>852</v>
      </c>
      <c r="AW727" s="36"/>
      <c r="AX727" s="45">
        <f t="shared" si="258"/>
        <v>0</v>
      </c>
      <c r="AY727" s="46">
        <v>78212238.620000005</v>
      </c>
      <c r="AZ727" s="46"/>
      <c r="BA727" s="46">
        <v>5221839.7</v>
      </c>
      <c r="BB727" s="46">
        <v>4443019.07</v>
      </c>
      <c r="BC727" s="46">
        <v>3438785.65</v>
      </c>
      <c r="BD727" s="46"/>
      <c r="BE727" s="45"/>
      <c r="BF727" s="45">
        <v>0</v>
      </c>
      <c r="BG727" s="46"/>
      <c r="BH727" s="46">
        <v>27240056.93</v>
      </c>
      <c r="BI727" s="46"/>
      <c r="BJ727" s="46">
        <v>13844551.949999999</v>
      </c>
      <c r="BK727" s="46">
        <v>14113718.43</v>
      </c>
      <c r="BL727" s="46">
        <v>7634518.71</v>
      </c>
      <c r="BM727" s="46">
        <v>782122.39</v>
      </c>
      <c r="BN727" s="46">
        <v>1493625.79</v>
      </c>
      <c r="BP727" s="48">
        <f>+AY727-'Приложение 2'!E729</f>
        <v>0</v>
      </c>
      <c r="BR727" s="74"/>
      <c r="BT727" s="75"/>
      <c r="BU727" s="75"/>
    </row>
    <row r="728" spans="1:73" ht="12.75" customHeight="1" x14ac:dyDescent="0.2">
      <c r="A728" s="36">
        <f t="shared" si="252"/>
        <v>714</v>
      </c>
      <c r="B728" s="36">
        <f t="shared" si="253"/>
        <v>224</v>
      </c>
      <c r="C728" s="37" t="s">
        <v>255</v>
      </c>
      <c r="D728" s="36" t="s">
        <v>853</v>
      </c>
      <c r="E728" s="38" t="s">
        <v>117</v>
      </c>
      <c r="F728" s="39" t="s">
        <v>61</v>
      </c>
      <c r="G728" s="39">
        <v>5</v>
      </c>
      <c r="H728" s="39">
        <v>2</v>
      </c>
      <c r="I728" s="38">
        <v>1542.1</v>
      </c>
      <c r="J728" s="38">
        <v>1542.1</v>
      </c>
      <c r="K728" s="38">
        <v>0</v>
      </c>
      <c r="L728" s="40">
        <v>24</v>
      </c>
      <c r="M728" s="41">
        <f t="shared" si="251"/>
        <v>21586577.969999999</v>
      </c>
      <c r="N728" s="41"/>
      <c r="O728" s="41">
        <v>661895.97</v>
      </c>
      <c r="P728" s="41">
        <v>0</v>
      </c>
      <c r="Q728" s="41">
        <f t="shared" si="259"/>
        <v>1252998.101</v>
      </c>
      <c r="R728" s="41">
        <f>IF(Y728&gt;0, Y728, 0)</f>
        <v>6412051.7999999998</v>
      </c>
      <c r="S728" s="41">
        <f>IF(Y728&gt;0, AY728-O728-P728-Q728-R728, 0)</f>
        <v>13259632.098999999</v>
      </c>
      <c r="T728" s="38">
        <v>12255.52</v>
      </c>
      <c r="U728" s="38">
        <v>13998.17</v>
      </c>
      <c r="V728" s="39">
        <v>2027</v>
      </c>
      <c r="W728" s="43">
        <v>1071323.3</v>
      </c>
      <c r="X728" s="43">
        <f t="shared" si="260"/>
        <v>181674.80100000001</v>
      </c>
      <c r="Y728" s="43">
        <f t="shared" si="261"/>
        <v>6412051.7999999998</v>
      </c>
      <c r="Z728" s="33"/>
      <c r="AA728" s="43">
        <f t="shared" si="254"/>
        <v>21586577.961165745</v>
      </c>
      <c r="AB728" s="43">
        <v>0</v>
      </c>
      <c r="AC728" s="43">
        <v>0</v>
      </c>
      <c r="AD728" s="43">
        <v>2390808.75</v>
      </c>
      <c r="AE728" s="43">
        <v>1850426.18</v>
      </c>
      <c r="AF728" s="43">
        <v>0</v>
      </c>
      <c r="AG728" s="43">
        <v>0</v>
      </c>
      <c r="AH728" s="43">
        <v>0</v>
      </c>
      <c r="AI728" s="43">
        <v>0</v>
      </c>
      <c r="AJ728" s="43">
        <v>14657998.390000001</v>
      </c>
      <c r="AK728" s="43">
        <v>0</v>
      </c>
      <c r="AL728" s="43">
        <v>0</v>
      </c>
      <c r="AM728" s="43">
        <v>0</v>
      </c>
      <c r="AN728" s="43">
        <v>2058190.9062999999</v>
      </c>
      <c r="AO728" s="43">
        <v>215865.77960000001</v>
      </c>
      <c r="AP728" s="43">
        <v>413287.95526573999</v>
      </c>
      <c r="AQ728" s="5">
        <f t="shared" si="255"/>
        <v>3</v>
      </c>
      <c r="AS728" s="36">
        <f t="shared" si="262"/>
        <v>302</v>
      </c>
      <c r="AT728" s="36">
        <f t="shared" si="263"/>
        <v>222</v>
      </c>
      <c r="AU728" s="37" t="s">
        <v>255</v>
      </c>
      <c r="AV728" s="37" t="s">
        <v>853</v>
      </c>
      <c r="AW728" s="37"/>
      <c r="AX728" s="45">
        <f t="shared" si="258"/>
        <v>0</v>
      </c>
      <c r="AY728" s="46">
        <v>21586577.969999999</v>
      </c>
      <c r="AZ728" s="46"/>
      <c r="BA728" s="46"/>
      <c r="BB728" s="46">
        <v>2390808.75</v>
      </c>
      <c r="BC728" s="46">
        <v>1850426.18</v>
      </c>
      <c r="BD728" s="46"/>
      <c r="BE728" s="45"/>
      <c r="BF728" s="45">
        <v>0</v>
      </c>
      <c r="BG728" s="46"/>
      <c r="BH728" s="46">
        <v>14657998.390000001</v>
      </c>
      <c r="BI728" s="46"/>
      <c r="BJ728" s="46"/>
      <c r="BK728" s="46"/>
      <c r="BL728" s="46">
        <v>2058190.91</v>
      </c>
      <c r="BM728" s="46">
        <v>215865.78</v>
      </c>
      <c r="BN728" s="46">
        <v>413287.96</v>
      </c>
      <c r="BP728" s="48">
        <f>+AY728-'Приложение 2'!E730</f>
        <v>0</v>
      </c>
    </row>
    <row r="729" spans="1:73" ht="12.75" customHeight="1" x14ac:dyDescent="0.2">
      <c r="A729" s="36">
        <f t="shared" si="252"/>
        <v>715</v>
      </c>
      <c r="B729" s="36">
        <f t="shared" si="253"/>
        <v>225</v>
      </c>
      <c r="C729" s="37" t="s">
        <v>255</v>
      </c>
      <c r="D729" s="36" t="s">
        <v>854</v>
      </c>
      <c r="E729" s="38" t="s">
        <v>92</v>
      </c>
      <c r="F729" s="39" t="s">
        <v>61</v>
      </c>
      <c r="G729" s="39">
        <v>5</v>
      </c>
      <c r="H729" s="39">
        <v>2</v>
      </c>
      <c r="I729" s="38">
        <v>1539.59</v>
      </c>
      <c r="J729" s="38">
        <v>1539.59</v>
      </c>
      <c r="K729" s="38">
        <v>0</v>
      </c>
      <c r="L729" s="40">
        <v>31</v>
      </c>
      <c r="M729" s="41" t="e">
        <f t="shared" si="251"/>
        <v>#REF!</v>
      </c>
      <c r="N729" s="41"/>
      <c r="O729" s="41">
        <v>1821671.71</v>
      </c>
      <c r="P729" s="41">
        <v>0</v>
      </c>
      <c r="Q729" s="41">
        <f t="shared" si="259"/>
        <v>181379.09789999999</v>
      </c>
      <c r="R729" s="41" t="e">
        <f>IF(Y729&gt;0, Y729, 0)</f>
        <v>#REF!</v>
      </c>
      <c r="S729" s="41" t="e">
        <f>IF(Y729&gt;0, AY729-O729-P729-Q729-R729, 0)</f>
        <v>#REF!</v>
      </c>
      <c r="T729" s="38">
        <v>22011.35</v>
      </c>
      <c r="U729" s="38">
        <v>25199.49</v>
      </c>
      <c r="V729" s="39">
        <v>2027</v>
      </c>
      <c r="W729" s="50">
        <v>0</v>
      </c>
      <c r="X729" s="43">
        <f t="shared" si="260"/>
        <v>181379.09789999999</v>
      </c>
      <c r="Y729" s="50" t="e">
        <f>+(J729*11.55+K729*23.1)*12*30+[4]Лист1!$BC$139</f>
        <v>#REF!</v>
      </c>
      <c r="Z729" s="33"/>
      <c r="AA729" s="44">
        <f t="shared" si="254"/>
        <v>38796882.816501699</v>
      </c>
      <c r="AB729" s="43">
        <v>0</v>
      </c>
      <c r="AC729" s="43">
        <v>0</v>
      </c>
      <c r="AD729" s="43">
        <v>2386917.35</v>
      </c>
      <c r="AE729" s="43">
        <v>1847414.34</v>
      </c>
      <c r="AF729" s="43">
        <v>0</v>
      </c>
      <c r="AG729" s="43">
        <v>0</v>
      </c>
      <c r="AH729" s="43">
        <v>0</v>
      </c>
      <c r="AI729" s="43">
        <v>0</v>
      </c>
      <c r="AJ729" s="43">
        <v>14634140.289999999</v>
      </c>
      <c r="AK729" s="43">
        <v>0</v>
      </c>
      <c r="AL729" s="43">
        <v>7437690.6100000003</v>
      </c>
      <c r="AM729" s="43">
        <v>7582294.5599999996</v>
      </c>
      <c r="AN729" s="43">
        <v>3779384.9164</v>
      </c>
      <c r="AO729" s="43">
        <v>387968.82809999998</v>
      </c>
      <c r="AP729" s="43">
        <v>741071.92200170003</v>
      </c>
      <c r="AQ729" s="5">
        <f t="shared" si="255"/>
        <v>5</v>
      </c>
      <c r="AS729" s="36">
        <f t="shared" si="262"/>
        <v>303</v>
      </c>
      <c r="AT729" s="36">
        <f t="shared" si="263"/>
        <v>223</v>
      </c>
      <c r="AU729" s="37" t="s">
        <v>255</v>
      </c>
      <c r="AV729" s="37" t="s">
        <v>854</v>
      </c>
      <c r="AW729" s="37"/>
      <c r="AX729" s="45" t="e">
        <f t="shared" si="258"/>
        <v>#REF!</v>
      </c>
      <c r="AY729" s="46">
        <v>38796882.82</v>
      </c>
      <c r="AZ729" s="46"/>
      <c r="BA729" s="46"/>
      <c r="BB729" s="46">
        <v>2386917.35</v>
      </c>
      <c r="BC729" s="46">
        <v>1847414.34</v>
      </c>
      <c r="BD729" s="46"/>
      <c r="BE729" s="45"/>
      <c r="BF729" s="45">
        <v>0</v>
      </c>
      <c r="BG729" s="46"/>
      <c r="BH729" s="46">
        <v>14634140.289999999</v>
      </c>
      <c r="BI729" s="46"/>
      <c r="BJ729" s="46">
        <v>7437690.6100000003</v>
      </c>
      <c r="BK729" s="46">
        <v>7582294.5599999996</v>
      </c>
      <c r="BL729" s="46">
        <v>3779384.92</v>
      </c>
      <c r="BM729" s="46">
        <v>387968.83</v>
      </c>
      <c r="BN729" s="46">
        <v>741071.92</v>
      </c>
      <c r="BP729" s="48">
        <f>+AY729-'Приложение 2'!E731</f>
        <v>0</v>
      </c>
    </row>
    <row r="730" spans="1:73" ht="12.75" customHeight="1" x14ac:dyDescent="0.2">
      <c r="A730" s="36">
        <f t="shared" si="252"/>
        <v>716</v>
      </c>
      <c r="B730" s="36">
        <f t="shared" si="253"/>
        <v>226</v>
      </c>
      <c r="C730" s="37" t="s">
        <v>255</v>
      </c>
      <c r="D730" s="36" t="s">
        <v>855</v>
      </c>
      <c r="E730" s="38" t="s">
        <v>110</v>
      </c>
      <c r="F730" s="39" t="s">
        <v>61</v>
      </c>
      <c r="G730" s="39">
        <v>5</v>
      </c>
      <c r="H730" s="39">
        <v>3</v>
      </c>
      <c r="I730" s="38">
        <v>2816.8</v>
      </c>
      <c r="J730" s="38">
        <v>2816.8</v>
      </c>
      <c r="K730" s="38">
        <v>0</v>
      </c>
      <c r="L730" s="40">
        <v>91</v>
      </c>
      <c r="M730" s="41">
        <f t="shared" si="251"/>
        <v>39430045.270000003</v>
      </c>
      <c r="N730" s="41"/>
      <c r="O730" s="41">
        <v>1222482.3500000001</v>
      </c>
      <c r="P730" s="41">
        <v>0</v>
      </c>
      <c r="Q730" s="41">
        <f t="shared" si="259"/>
        <v>1949387.3180000002</v>
      </c>
      <c r="R730" s="41">
        <v>1171225.44</v>
      </c>
      <c r="S730" s="41">
        <v>35086950.162</v>
      </c>
      <c r="T730" s="38">
        <v>12255.52</v>
      </c>
      <c r="U730" s="38">
        <v>13998.17</v>
      </c>
      <c r="V730" s="39">
        <v>2027</v>
      </c>
      <c r="W730" s="43">
        <v>1617540.11</v>
      </c>
      <c r="X730" s="43">
        <f t="shared" si="260"/>
        <v>331847.20800000004</v>
      </c>
      <c r="Y730" s="43">
        <f>+(J730*11.55+K730*23.1)*12*30</f>
        <v>11712254.4</v>
      </c>
      <c r="Z730" s="33"/>
      <c r="AA730" s="43">
        <f t="shared" si="254"/>
        <v>39430045.26518397</v>
      </c>
      <c r="AB730" s="43">
        <v>0</v>
      </c>
      <c r="AC730" s="43">
        <v>0</v>
      </c>
      <c r="AD730" s="43">
        <v>4367051.4800000004</v>
      </c>
      <c r="AE730" s="43">
        <v>3379988.63</v>
      </c>
      <c r="AF730" s="43">
        <v>0</v>
      </c>
      <c r="AG730" s="43">
        <v>0</v>
      </c>
      <c r="AH730" s="43">
        <v>0</v>
      </c>
      <c r="AI730" s="43">
        <v>0</v>
      </c>
      <c r="AJ730" s="43">
        <v>26774301.190000001</v>
      </c>
      <c r="AK730" s="43">
        <v>0</v>
      </c>
      <c r="AL730" s="43">
        <v>0</v>
      </c>
      <c r="AM730" s="43">
        <v>0</v>
      </c>
      <c r="AN730" s="43">
        <v>3759491.696</v>
      </c>
      <c r="AO730" s="43">
        <v>394300.45260000002</v>
      </c>
      <c r="AP730" s="43">
        <v>754911.81658395997</v>
      </c>
      <c r="AQ730" s="5">
        <f t="shared" si="255"/>
        <v>3</v>
      </c>
      <c r="AS730" s="36">
        <f t="shared" si="262"/>
        <v>304</v>
      </c>
      <c r="AT730" s="36">
        <f t="shared" si="263"/>
        <v>224</v>
      </c>
      <c r="AU730" s="37" t="s">
        <v>255</v>
      </c>
      <c r="AV730" s="37" t="s">
        <v>855</v>
      </c>
      <c r="AW730" s="37"/>
      <c r="AX730" s="45">
        <f t="shared" si="258"/>
        <v>0</v>
      </c>
      <c r="AY730" s="46">
        <v>39430045.270000003</v>
      </c>
      <c r="AZ730" s="46"/>
      <c r="BA730" s="46"/>
      <c r="BB730" s="46">
        <v>4367051.4800000004</v>
      </c>
      <c r="BC730" s="46">
        <v>3379988.63</v>
      </c>
      <c r="BD730" s="46"/>
      <c r="BE730" s="45"/>
      <c r="BF730" s="45">
        <v>0</v>
      </c>
      <c r="BG730" s="46"/>
      <c r="BH730" s="46">
        <v>26774301.190000001</v>
      </c>
      <c r="BI730" s="46"/>
      <c r="BJ730" s="46"/>
      <c r="BK730" s="46"/>
      <c r="BL730" s="46">
        <v>3759491.7</v>
      </c>
      <c r="BM730" s="46">
        <v>394300.45</v>
      </c>
      <c r="BN730" s="46">
        <v>754911.82</v>
      </c>
      <c r="BP730" s="48">
        <f>+AY730-'Приложение 2'!E732</f>
        <v>0</v>
      </c>
      <c r="BR730" s="74"/>
      <c r="BT730" s="75"/>
      <c r="BU730" s="75"/>
    </row>
    <row r="731" spans="1:73" ht="12.75" customHeight="1" x14ac:dyDescent="0.2">
      <c r="A731" s="36">
        <f t="shared" si="252"/>
        <v>717</v>
      </c>
      <c r="B731" s="36">
        <f t="shared" si="253"/>
        <v>227</v>
      </c>
      <c r="C731" s="37" t="s">
        <v>255</v>
      </c>
      <c r="D731" s="36" t="s">
        <v>856</v>
      </c>
      <c r="E731" s="38" t="s">
        <v>117</v>
      </c>
      <c r="F731" s="39" t="s">
        <v>61</v>
      </c>
      <c r="G731" s="39">
        <v>5</v>
      </c>
      <c r="H731" s="39">
        <v>2</v>
      </c>
      <c r="I731" s="38">
        <v>1555</v>
      </c>
      <c r="J731" s="38">
        <v>1555</v>
      </c>
      <c r="K731" s="38">
        <v>0</v>
      </c>
      <c r="L731" s="40">
        <v>50</v>
      </c>
      <c r="M731" s="41">
        <f t="shared" si="251"/>
        <v>21767154.359999999</v>
      </c>
      <c r="N731" s="41"/>
      <c r="O731" s="41">
        <v>674393.64</v>
      </c>
      <c r="P731" s="41">
        <v>0</v>
      </c>
      <c r="Q731" s="41">
        <f t="shared" si="259"/>
        <v>1127634.74</v>
      </c>
      <c r="R731" s="41">
        <f>IF(Y731&gt;0, Y731, 0)</f>
        <v>6465690</v>
      </c>
      <c r="S731" s="41">
        <f>IF(Y731&gt;0, AY731-O731-P731-Q731-R731, 0)</f>
        <v>13499435.98</v>
      </c>
      <c r="T731" s="38">
        <v>12255.52</v>
      </c>
      <c r="U731" s="38">
        <v>13998.17</v>
      </c>
      <c r="V731" s="39">
        <v>2027</v>
      </c>
      <c r="W731" s="43">
        <v>944440.19</v>
      </c>
      <c r="X731" s="43">
        <f t="shared" si="260"/>
        <v>183194.55</v>
      </c>
      <c r="Y731" s="43">
        <f>+(J731*11.55+K731*23.1)*12*30</f>
        <v>6465690</v>
      </c>
      <c r="Z731" s="33"/>
      <c r="AA731" s="43">
        <f t="shared" si="254"/>
        <v>21767154.3598339</v>
      </c>
      <c r="AB731" s="43">
        <v>0</v>
      </c>
      <c r="AC731" s="43">
        <v>0</v>
      </c>
      <c r="AD731" s="43">
        <v>2410808.38</v>
      </c>
      <c r="AE731" s="43">
        <v>1865905.4</v>
      </c>
      <c r="AF731" s="43">
        <v>0</v>
      </c>
      <c r="AG731" s="43">
        <v>0</v>
      </c>
      <c r="AH731" s="43">
        <v>0</v>
      </c>
      <c r="AI731" s="43">
        <v>0</v>
      </c>
      <c r="AJ731" s="43">
        <v>14780615.720000001</v>
      </c>
      <c r="AK731" s="43">
        <v>0</v>
      </c>
      <c r="AL731" s="43">
        <v>0</v>
      </c>
      <c r="AM731" s="43">
        <v>0</v>
      </c>
      <c r="AN731" s="43">
        <v>2075408.118</v>
      </c>
      <c r="AO731" s="43">
        <v>217671.5435</v>
      </c>
      <c r="AP731" s="43">
        <v>416745.19833390001</v>
      </c>
      <c r="AQ731" s="5">
        <f t="shared" si="255"/>
        <v>3</v>
      </c>
      <c r="AS731" s="36">
        <f t="shared" si="262"/>
        <v>305</v>
      </c>
      <c r="AT731" s="36">
        <f t="shared" si="263"/>
        <v>225</v>
      </c>
      <c r="AU731" s="37" t="s">
        <v>255</v>
      </c>
      <c r="AV731" s="37" t="s">
        <v>856</v>
      </c>
      <c r="AW731" s="37"/>
      <c r="AX731" s="45">
        <f t="shared" si="258"/>
        <v>0</v>
      </c>
      <c r="AY731" s="46">
        <v>21767154.359999999</v>
      </c>
      <c r="AZ731" s="46"/>
      <c r="BA731" s="46"/>
      <c r="BB731" s="46">
        <v>2410808.38</v>
      </c>
      <c r="BC731" s="46">
        <v>1865905.4</v>
      </c>
      <c r="BD731" s="46"/>
      <c r="BE731" s="45"/>
      <c r="BF731" s="45">
        <v>0</v>
      </c>
      <c r="BG731" s="46"/>
      <c r="BH731" s="46">
        <v>14780615.720000001</v>
      </c>
      <c r="BI731" s="46"/>
      <c r="BJ731" s="46"/>
      <c r="BK731" s="46"/>
      <c r="BL731" s="46">
        <v>2075408.12</v>
      </c>
      <c r="BM731" s="46">
        <v>217671.54</v>
      </c>
      <c r="BN731" s="46">
        <v>416745.2</v>
      </c>
      <c r="BP731" s="48">
        <f>+AY731-'Приложение 2'!E733</f>
        <v>0</v>
      </c>
    </row>
    <row r="732" spans="1:73" ht="12.75" customHeight="1" x14ac:dyDescent="0.2">
      <c r="A732" s="36">
        <f t="shared" si="252"/>
        <v>718</v>
      </c>
      <c r="B732" s="36">
        <f t="shared" si="253"/>
        <v>228</v>
      </c>
      <c r="C732" s="37" t="s">
        <v>255</v>
      </c>
      <c r="D732" s="36" t="s">
        <v>857</v>
      </c>
      <c r="E732" s="38" t="s">
        <v>92</v>
      </c>
      <c r="F732" s="39" t="s">
        <v>61</v>
      </c>
      <c r="G732" s="39">
        <v>5</v>
      </c>
      <c r="H732" s="39">
        <v>3</v>
      </c>
      <c r="I732" s="38">
        <v>2779.63</v>
      </c>
      <c r="J732" s="38">
        <v>2416.5300000000002</v>
      </c>
      <c r="K732" s="38">
        <v>363.1</v>
      </c>
      <c r="L732" s="40">
        <v>72</v>
      </c>
      <c r="M732" s="41">
        <f t="shared" si="251"/>
        <v>75860522.309999987</v>
      </c>
      <c r="N732" s="41"/>
      <c r="O732" s="41">
        <v>3561225.14</v>
      </c>
      <c r="P732" s="41">
        <v>0</v>
      </c>
      <c r="Q732" s="41">
        <f t="shared" si="259"/>
        <v>487414.69130000001</v>
      </c>
      <c r="R732" s="41">
        <v>1306747.1340000001</v>
      </c>
      <c r="S732" s="41">
        <v>70505135.344699994</v>
      </c>
      <c r="T732" s="38">
        <v>23833.47</v>
      </c>
      <c r="U732" s="38">
        <v>27291.59</v>
      </c>
      <c r="V732" s="39">
        <v>2027</v>
      </c>
      <c r="W732" s="50">
        <v>117169.67</v>
      </c>
      <c r="X732" s="43">
        <f t="shared" si="260"/>
        <v>370245.02130000002</v>
      </c>
      <c r="Y732" s="50">
        <f>+(J732*11.55+K732*23.1)*12*30</f>
        <v>13067471.34</v>
      </c>
      <c r="Z732" s="33"/>
      <c r="AA732" s="44">
        <f t="shared" si="254"/>
        <v>75860522.308858097</v>
      </c>
      <c r="AB732" s="43">
        <v>0</v>
      </c>
      <c r="AC732" s="43">
        <v>5064827.37</v>
      </c>
      <c r="AD732" s="43">
        <v>4309424.62</v>
      </c>
      <c r="AE732" s="43">
        <v>3335386.89</v>
      </c>
      <c r="AF732" s="43">
        <v>0</v>
      </c>
      <c r="AG732" s="43">
        <v>0</v>
      </c>
      <c r="AH732" s="43">
        <v>0</v>
      </c>
      <c r="AI732" s="43">
        <v>0</v>
      </c>
      <c r="AJ732" s="43">
        <v>26420992.199999999</v>
      </c>
      <c r="AK732" s="43">
        <v>0</v>
      </c>
      <c r="AL732" s="43">
        <v>13428268.529999999</v>
      </c>
      <c r="AM732" s="43">
        <v>13689341.609999999</v>
      </c>
      <c r="AN732" s="43">
        <v>7404961.0053000003</v>
      </c>
      <c r="AO732" s="43">
        <v>758605.22320000001</v>
      </c>
      <c r="AP732" s="43">
        <v>1448714.8603580999</v>
      </c>
      <c r="AQ732" s="5">
        <f t="shared" si="255"/>
        <v>6</v>
      </c>
      <c r="AS732" s="36">
        <f t="shared" si="262"/>
        <v>306</v>
      </c>
      <c r="AT732" s="36">
        <f t="shared" si="263"/>
        <v>226</v>
      </c>
      <c r="AU732" s="37" t="s">
        <v>255</v>
      </c>
      <c r="AV732" s="37" t="s">
        <v>857</v>
      </c>
      <c r="AW732" s="37"/>
      <c r="AX732" s="45">
        <f t="shared" si="258"/>
        <v>0</v>
      </c>
      <c r="AY732" s="46">
        <v>75860522.310000002</v>
      </c>
      <c r="AZ732" s="46"/>
      <c r="BA732" s="46">
        <v>5064827.37</v>
      </c>
      <c r="BB732" s="46">
        <v>4309424.62</v>
      </c>
      <c r="BC732" s="46">
        <v>3335386.89</v>
      </c>
      <c r="BD732" s="46"/>
      <c r="BE732" s="45"/>
      <c r="BF732" s="45">
        <v>0</v>
      </c>
      <c r="BG732" s="46"/>
      <c r="BH732" s="46">
        <v>26420992.199999999</v>
      </c>
      <c r="BI732" s="46"/>
      <c r="BJ732" s="46">
        <v>13428268.529999999</v>
      </c>
      <c r="BK732" s="46">
        <v>13689341.609999999</v>
      </c>
      <c r="BL732" s="46">
        <v>7404961.0099999998</v>
      </c>
      <c r="BM732" s="46">
        <v>758605.22</v>
      </c>
      <c r="BN732" s="46">
        <v>1448714.86</v>
      </c>
      <c r="BP732" s="48">
        <f>+AY732-'Приложение 2'!E734</f>
        <v>0</v>
      </c>
      <c r="BR732" s="74"/>
      <c r="BT732" s="75"/>
      <c r="BU732" s="75"/>
    </row>
    <row r="733" spans="1:73" ht="12.75" customHeight="1" x14ac:dyDescent="0.2">
      <c r="A733" s="36">
        <f t="shared" si="252"/>
        <v>719</v>
      </c>
      <c r="B733" s="36">
        <f t="shared" si="253"/>
        <v>229</v>
      </c>
      <c r="C733" s="37" t="s">
        <v>255</v>
      </c>
      <c r="D733" s="37" t="s">
        <v>858</v>
      </c>
      <c r="E733" s="38" t="s">
        <v>96</v>
      </c>
      <c r="F733" s="39" t="s">
        <v>61</v>
      </c>
      <c r="G733" s="39">
        <v>5</v>
      </c>
      <c r="H733" s="39">
        <v>2</v>
      </c>
      <c r="I733" s="39">
        <v>1808.3</v>
      </c>
      <c r="J733" s="39">
        <v>1648</v>
      </c>
      <c r="K733" s="38">
        <v>160.30000000000001</v>
      </c>
      <c r="L733" s="40">
        <v>49</v>
      </c>
      <c r="M733" s="41" t="e">
        <f t="shared" si="251"/>
        <v>#REF!</v>
      </c>
      <c r="N733" s="41"/>
      <c r="O733" s="41">
        <v>2138723.5299999998</v>
      </c>
      <c r="P733" s="41">
        <v>0</v>
      </c>
      <c r="Q733" s="41">
        <f t="shared" si="259"/>
        <v>231920.766</v>
      </c>
      <c r="R733" s="41" t="e">
        <f>IF(Y733&gt;0, Y733, 0)</f>
        <v>#REF!</v>
      </c>
      <c r="S733" s="41" t="e">
        <f>IF(Y733&gt;0, AY733-O733-P733-Q733-R733, 0)</f>
        <v>#REF!</v>
      </c>
      <c r="T733" s="38">
        <v>22011.35</v>
      </c>
      <c r="U733" s="38">
        <v>25199.49</v>
      </c>
      <c r="V733" s="39">
        <v>2027</v>
      </c>
      <c r="W733" s="49">
        <v>0</v>
      </c>
      <c r="X733" s="43">
        <f t="shared" si="260"/>
        <v>231920.766</v>
      </c>
      <c r="Y733" s="50" t="e">
        <f>+(J733*11.55+K733*23.1)*12*30+[4]Лист1!$BC$147</f>
        <v>#REF!</v>
      </c>
      <c r="Z733" s="33"/>
      <c r="AA733" s="44">
        <f t="shared" si="254"/>
        <v>45568237.766798817</v>
      </c>
      <c r="AB733" s="43">
        <v>0</v>
      </c>
      <c r="AC733" s="43">
        <v>0</v>
      </c>
      <c r="AD733" s="43">
        <v>2803514.34</v>
      </c>
      <c r="AE733" s="43">
        <v>2169849.9900000002</v>
      </c>
      <c r="AF733" s="43">
        <v>0</v>
      </c>
      <c r="AG733" s="43">
        <v>0</v>
      </c>
      <c r="AH733" s="43">
        <v>0</v>
      </c>
      <c r="AI733" s="43">
        <v>0</v>
      </c>
      <c r="AJ733" s="43">
        <v>17188287.710000001</v>
      </c>
      <c r="AK733" s="43">
        <v>0</v>
      </c>
      <c r="AL733" s="43">
        <v>8735816.6300000008</v>
      </c>
      <c r="AM733" s="43">
        <v>8905658.8200000003</v>
      </c>
      <c r="AN733" s="43">
        <v>4439014.1161000002</v>
      </c>
      <c r="AO733" s="43">
        <v>455682.37760000001</v>
      </c>
      <c r="AP733" s="43">
        <v>870413.78309882001</v>
      </c>
      <c r="AQ733" s="5">
        <f t="shared" si="255"/>
        <v>5</v>
      </c>
      <c r="AS733" s="36">
        <f t="shared" si="262"/>
        <v>307</v>
      </c>
      <c r="AT733" s="36">
        <f t="shared" si="263"/>
        <v>227</v>
      </c>
      <c r="AU733" s="37" t="s">
        <v>255</v>
      </c>
      <c r="AV733" s="37" t="s">
        <v>858</v>
      </c>
      <c r="AW733" s="37"/>
      <c r="AX733" s="45" t="e">
        <f t="shared" si="258"/>
        <v>#REF!</v>
      </c>
      <c r="AY733" s="46">
        <v>45568237.770000003</v>
      </c>
      <c r="AZ733" s="46"/>
      <c r="BA733" s="46"/>
      <c r="BB733" s="46">
        <v>2803514.34</v>
      </c>
      <c r="BC733" s="46">
        <v>2169849.9900000002</v>
      </c>
      <c r="BD733" s="46"/>
      <c r="BE733" s="45"/>
      <c r="BF733" s="45">
        <v>0</v>
      </c>
      <c r="BG733" s="46"/>
      <c r="BH733" s="46">
        <v>17188287.710000001</v>
      </c>
      <c r="BI733" s="46"/>
      <c r="BJ733" s="46">
        <v>8735816.6300000008</v>
      </c>
      <c r="BK733" s="46">
        <v>8905658.8200000003</v>
      </c>
      <c r="BL733" s="46">
        <v>4439014.12</v>
      </c>
      <c r="BM733" s="46">
        <v>455682.38</v>
      </c>
      <c r="BN733" s="46">
        <v>870413.78</v>
      </c>
      <c r="BP733" s="48">
        <f>+AY733-'Приложение 2'!E735</f>
        <v>0</v>
      </c>
    </row>
    <row r="734" spans="1:73" ht="12.75" customHeight="1" x14ac:dyDescent="0.2">
      <c r="A734" s="36">
        <f t="shared" si="252"/>
        <v>720</v>
      </c>
      <c r="B734" s="36">
        <f t="shared" si="253"/>
        <v>230</v>
      </c>
      <c r="C734" s="37" t="s">
        <v>255</v>
      </c>
      <c r="D734" s="37" t="s">
        <v>258</v>
      </c>
      <c r="E734" s="38" t="s">
        <v>137</v>
      </c>
      <c r="F734" s="39" t="s">
        <v>61</v>
      </c>
      <c r="G734" s="39">
        <v>4</v>
      </c>
      <c r="H734" s="39">
        <v>4</v>
      </c>
      <c r="I734" s="39">
        <v>2738.3</v>
      </c>
      <c r="J734" s="39">
        <v>2738.3</v>
      </c>
      <c r="K734" s="38">
        <v>0</v>
      </c>
      <c r="L734" s="40">
        <v>105</v>
      </c>
      <c r="M734" s="41">
        <f t="shared" si="251"/>
        <v>30672574.550000001</v>
      </c>
      <c r="N734" s="41"/>
      <c r="O734" s="41">
        <v>1431748.56</v>
      </c>
      <c r="P734" s="41">
        <v>0</v>
      </c>
      <c r="Q734" s="41">
        <f t="shared" si="259"/>
        <v>322599.12300000002</v>
      </c>
      <c r="R734" s="41">
        <v>3196319.28</v>
      </c>
      <c r="S734" s="41">
        <v>25721907.587000001</v>
      </c>
      <c r="T734" s="38">
        <v>9755.83</v>
      </c>
      <c r="U734" s="38">
        <v>11201.32</v>
      </c>
      <c r="V734" s="39">
        <v>2027</v>
      </c>
      <c r="W734" s="49">
        <v>0</v>
      </c>
      <c r="X734" s="43">
        <f t="shared" si="260"/>
        <v>322599.12300000002</v>
      </c>
      <c r="Y734" s="50" t="e">
        <f>+(J734*11.55+K734*23.1)*12*30+[4]Лист1!$BC$146</f>
        <v>#REF!</v>
      </c>
      <c r="Z734" s="33"/>
      <c r="AA734" s="43">
        <f t="shared" si="254"/>
        <v>30672574.5453793</v>
      </c>
      <c r="AB734" s="43">
        <v>0</v>
      </c>
      <c r="AC734" s="43">
        <v>0</v>
      </c>
      <c r="AD734" s="43">
        <v>0</v>
      </c>
      <c r="AE734" s="43">
        <v>0</v>
      </c>
      <c r="AF734" s="43">
        <v>0</v>
      </c>
      <c r="AG734" s="43">
        <v>0</v>
      </c>
      <c r="AH734" s="43">
        <v>0</v>
      </c>
      <c r="AI734" s="43">
        <v>0</v>
      </c>
      <c r="AJ734" s="43">
        <v>0</v>
      </c>
      <c r="AK734" s="43">
        <v>0</v>
      </c>
      <c r="AL734" s="43">
        <v>13228605.140000001</v>
      </c>
      <c r="AM734" s="43">
        <v>13485796.35</v>
      </c>
      <c r="AN734" s="43">
        <v>3067257.4550000001</v>
      </c>
      <c r="AO734" s="43">
        <v>306725.74550000002</v>
      </c>
      <c r="AP734" s="43">
        <v>584189.85487929999</v>
      </c>
      <c r="AQ734" s="5">
        <f t="shared" si="255"/>
        <v>2</v>
      </c>
      <c r="AS734" s="36">
        <f t="shared" si="262"/>
        <v>308</v>
      </c>
      <c r="AT734" s="36">
        <f t="shared" si="263"/>
        <v>228</v>
      </c>
      <c r="AU734" s="37" t="s">
        <v>255</v>
      </c>
      <c r="AV734" s="37" t="s">
        <v>258</v>
      </c>
      <c r="AW734" s="37"/>
      <c r="AX734" s="45">
        <f t="shared" si="258"/>
        <v>0</v>
      </c>
      <c r="AY734" s="46">
        <v>30672574.550000001</v>
      </c>
      <c r="AZ734" s="46"/>
      <c r="BA734" s="46"/>
      <c r="BB734" s="46"/>
      <c r="BC734" s="46"/>
      <c r="BD734" s="46"/>
      <c r="BE734" s="45"/>
      <c r="BF734" s="45">
        <v>0</v>
      </c>
      <c r="BG734" s="46"/>
      <c r="BH734" s="46"/>
      <c r="BI734" s="46"/>
      <c r="BJ734" s="46">
        <v>13228605.140000001</v>
      </c>
      <c r="BK734" s="46">
        <v>13485796.35</v>
      </c>
      <c r="BL734" s="46">
        <v>3067257.46</v>
      </c>
      <c r="BM734" s="46">
        <v>306725.75</v>
      </c>
      <c r="BN734" s="46">
        <v>584189.85</v>
      </c>
      <c r="BP734" s="48">
        <f>+AY734-'Приложение 2'!E736</f>
        <v>0</v>
      </c>
      <c r="BR734" s="74"/>
      <c r="BT734" s="75"/>
      <c r="BU734" s="75"/>
    </row>
    <row r="735" spans="1:73" ht="12.75" customHeight="1" x14ac:dyDescent="0.2">
      <c r="A735" s="36">
        <f t="shared" si="252"/>
        <v>721</v>
      </c>
      <c r="B735" s="36">
        <f t="shared" si="253"/>
        <v>231</v>
      </c>
      <c r="C735" s="37" t="s">
        <v>255</v>
      </c>
      <c r="D735" s="36" t="s">
        <v>259</v>
      </c>
      <c r="E735" s="38" t="s">
        <v>96</v>
      </c>
      <c r="F735" s="39" t="s">
        <v>61</v>
      </c>
      <c r="G735" s="39">
        <v>4</v>
      </c>
      <c r="H735" s="39">
        <v>2</v>
      </c>
      <c r="I735" s="38">
        <v>1312.5</v>
      </c>
      <c r="J735" s="38">
        <v>1312.5</v>
      </c>
      <c r="K735" s="38">
        <v>0</v>
      </c>
      <c r="L735" s="40">
        <v>60</v>
      </c>
      <c r="M735" s="41" t="e">
        <f t="shared" si="251"/>
        <v>#REF!</v>
      </c>
      <c r="N735" s="41"/>
      <c r="O735" s="41">
        <v>4369822.1900000004</v>
      </c>
      <c r="P735" s="41">
        <v>0</v>
      </c>
      <c r="Q735" s="41">
        <f t="shared" si="259"/>
        <v>154625.62500000003</v>
      </c>
      <c r="R735" s="41" t="e">
        <f t="shared" ref="R735:R747" si="264">IF(Y735&gt;0, Y735, 0)</f>
        <v>#REF!</v>
      </c>
      <c r="S735" s="41" t="e">
        <f>IF(Y735&gt;0, AY735-O735-P735-Q735-R735, 0)</f>
        <v>#REF!</v>
      </c>
      <c r="T735" s="38">
        <v>11829.02</v>
      </c>
      <c r="U735" s="38">
        <v>13529.41</v>
      </c>
      <c r="V735" s="39">
        <v>2027</v>
      </c>
      <c r="W735" s="33">
        <v>0</v>
      </c>
      <c r="X735" s="33">
        <f t="shared" si="260"/>
        <v>154625.62500000003</v>
      </c>
      <c r="Y735" s="33" t="e">
        <f>+(J735*11.55+K735*23.1)*12*30+[2]Лист1!$BC$62</f>
        <v>#REF!</v>
      </c>
      <c r="Z735" s="33"/>
      <c r="AA735" s="43">
        <f t="shared" si="254"/>
        <v>17757350.629662022</v>
      </c>
      <c r="AB735" s="43">
        <v>5218503.51</v>
      </c>
      <c r="AC735" s="43">
        <v>2391536.2599999998</v>
      </c>
      <c r="AD735" s="43">
        <v>0</v>
      </c>
      <c r="AE735" s="43">
        <v>1574920.15</v>
      </c>
      <c r="AF735" s="43">
        <v>0</v>
      </c>
      <c r="AG735" s="43">
        <v>0</v>
      </c>
      <c r="AH735" s="43">
        <v>0</v>
      </c>
      <c r="AI735" s="43">
        <v>0</v>
      </c>
      <c r="AJ735" s="43">
        <v>0</v>
      </c>
      <c r="AK735" s="43">
        <v>0</v>
      </c>
      <c r="AL735" s="43">
        <v>6340628.9500000002</v>
      </c>
      <c r="AM735" s="43">
        <v>0</v>
      </c>
      <c r="AN735" s="43">
        <v>1714675.0693999999</v>
      </c>
      <c r="AO735" s="43">
        <v>177573.50630000001</v>
      </c>
      <c r="AP735" s="43">
        <v>339513.18396201998</v>
      </c>
      <c r="AQ735" s="5">
        <f t="shared" si="255"/>
        <v>4</v>
      </c>
      <c r="AS735" s="36">
        <f t="shared" si="262"/>
        <v>309</v>
      </c>
      <c r="AT735" s="36">
        <f t="shared" si="263"/>
        <v>229</v>
      </c>
      <c r="AU735" s="37" t="s">
        <v>255</v>
      </c>
      <c r="AV735" s="36" t="s">
        <v>259</v>
      </c>
      <c r="AW735" s="36"/>
      <c r="AX735" s="45" t="e">
        <f t="shared" si="258"/>
        <v>#REF!</v>
      </c>
      <c r="AY735" s="46">
        <v>17757350.629999999</v>
      </c>
      <c r="AZ735" s="46">
        <v>5218503.51</v>
      </c>
      <c r="BA735" s="46">
        <v>2391536.2599999998</v>
      </c>
      <c r="BB735" s="46"/>
      <c r="BC735" s="46">
        <v>1574920.15</v>
      </c>
      <c r="BD735" s="46"/>
      <c r="BE735" s="45"/>
      <c r="BF735" s="45">
        <v>0</v>
      </c>
      <c r="BG735" s="46"/>
      <c r="BH735" s="46"/>
      <c r="BI735" s="46"/>
      <c r="BJ735" s="46">
        <v>6340628.9500000002</v>
      </c>
      <c r="BK735" s="46"/>
      <c r="BL735" s="46">
        <v>1714675.07</v>
      </c>
      <c r="BM735" s="46">
        <v>177573.51</v>
      </c>
      <c r="BN735" s="46">
        <v>339513.18</v>
      </c>
      <c r="BP735" s="48">
        <f>+AY735-'Приложение 2'!E737</f>
        <v>0</v>
      </c>
    </row>
    <row r="736" spans="1:73" ht="12.75" customHeight="1" x14ac:dyDescent="0.2">
      <c r="A736" s="36">
        <f t="shared" si="252"/>
        <v>722</v>
      </c>
      <c r="B736" s="36">
        <f t="shared" si="253"/>
        <v>232</v>
      </c>
      <c r="C736" s="37" t="s">
        <v>255</v>
      </c>
      <c r="D736" s="36" t="s">
        <v>260</v>
      </c>
      <c r="E736" s="38" t="s">
        <v>60</v>
      </c>
      <c r="F736" s="39" t="s">
        <v>61</v>
      </c>
      <c r="G736" s="39">
        <v>4</v>
      </c>
      <c r="H736" s="39">
        <v>2</v>
      </c>
      <c r="I736" s="38">
        <v>1304.3</v>
      </c>
      <c r="J736" s="38">
        <v>1304.3</v>
      </c>
      <c r="K736" s="38">
        <v>0</v>
      </c>
      <c r="L736" s="40">
        <v>47</v>
      </c>
      <c r="M736" s="41">
        <f t="shared" si="251"/>
        <v>9094270.8800000027</v>
      </c>
      <c r="N736" s="41"/>
      <c r="O736" s="41">
        <v>2219479.1800000002</v>
      </c>
      <c r="P736" s="41">
        <v>0</v>
      </c>
      <c r="Q736" s="41">
        <f t="shared" si="259"/>
        <v>153659.58300000001</v>
      </c>
      <c r="R736" s="41">
        <f t="shared" si="264"/>
        <v>0</v>
      </c>
      <c r="S736" s="41">
        <f>+AY736-O736-P736-Q736</f>
        <v>6721132.1170000015</v>
      </c>
      <c r="T736" s="38">
        <v>6030.89</v>
      </c>
      <c r="U736" s="38">
        <v>6972.53</v>
      </c>
      <c r="V736" s="39">
        <v>2027</v>
      </c>
      <c r="W736" s="50"/>
      <c r="X736" s="43">
        <f t="shared" si="260"/>
        <v>153659.58300000001</v>
      </c>
      <c r="Y736" s="50">
        <v>0</v>
      </c>
      <c r="Z736" s="33"/>
      <c r="AA736" s="43">
        <f t="shared" si="254"/>
        <v>9094270.8766086791</v>
      </c>
      <c r="AB736" s="43">
        <v>0</v>
      </c>
      <c r="AC736" s="43">
        <v>0</v>
      </c>
      <c r="AD736" s="43">
        <v>0</v>
      </c>
      <c r="AE736" s="43">
        <v>1565080.65</v>
      </c>
      <c r="AF736" s="43">
        <v>0</v>
      </c>
      <c r="AG736" s="43">
        <v>0</v>
      </c>
      <c r="AH736" s="43">
        <v>0</v>
      </c>
      <c r="AI736" s="43">
        <v>0</v>
      </c>
      <c r="AJ736" s="43">
        <v>0</v>
      </c>
      <c r="AK736" s="43">
        <v>0</v>
      </c>
      <c r="AL736" s="43">
        <v>6301015.1100000003</v>
      </c>
      <c r="AM736" s="43">
        <v>0</v>
      </c>
      <c r="AN736" s="43">
        <v>965216.82499999995</v>
      </c>
      <c r="AO736" s="43">
        <v>90942.708799999993</v>
      </c>
      <c r="AP736" s="43">
        <v>172015.58280867999</v>
      </c>
      <c r="AQ736" s="5">
        <f t="shared" si="255"/>
        <v>2</v>
      </c>
      <c r="AS736" s="36">
        <f t="shared" si="262"/>
        <v>310</v>
      </c>
      <c r="AT736" s="36">
        <f t="shared" si="263"/>
        <v>230</v>
      </c>
      <c r="AU736" s="37" t="s">
        <v>255</v>
      </c>
      <c r="AV736" s="67" t="s">
        <v>260</v>
      </c>
      <c r="AW736" s="67"/>
      <c r="AX736" s="45">
        <f t="shared" si="258"/>
        <v>0</v>
      </c>
      <c r="AY736" s="46">
        <v>9094270.8800000008</v>
      </c>
      <c r="AZ736" s="46"/>
      <c r="BA736" s="46"/>
      <c r="BB736" s="46"/>
      <c r="BC736" s="46">
        <v>1565080.65</v>
      </c>
      <c r="BD736" s="46"/>
      <c r="BE736" s="45"/>
      <c r="BF736" s="45">
        <v>0</v>
      </c>
      <c r="BG736" s="46"/>
      <c r="BH736" s="46"/>
      <c r="BI736" s="46"/>
      <c r="BJ736" s="46">
        <v>6301015.1100000003</v>
      </c>
      <c r="BK736" s="46"/>
      <c r="BL736" s="46">
        <v>965216.83</v>
      </c>
      <c r="BM736" s="46">
        <v>90942.71</v>
      </c>
      <c r="BN736" s="46">
        <v>172015.58</v>
      </c>
      <c r="BP736" s="48">
        <f>+AY736-'Приложение 2'!E738</f>
        <v>0</v>
      </c>
    </row>
    <row r="737" spans="1:73" ht="12.75" customHeight="1" x14ac:dyDescent="0.2">
      <c r="A737" s="36">
        <f t="shared" si="252"/>
        <v>723</v>
      </c>
      <c r="B737" s="36">
        <f t="shared" si="253"/>
        <v>233</v>
      </c>
      <c r="C737" s="37" t="s">
        <v>255</v>
      </c>
      <c r="D737" s="36" t="s">
        <v>261</v>
      </c>
      <c r="E737" s="38" t="s">
        <v>69</v>
      </c>
      <c r="F737" s="39" t="s">
        <v>61</v>
      </c>
      <c r="G737" s="39">
        <v>4</v>
      </c>
      <c r="H737" s="39">
        <v>2</v>
      </c>
      <c r="I737" s="38">
        <v>1415.4</v>
      </c>
      <c r="J737" s="38">
        <v>1415.4</v>
      </c>
      <c r="K737" s="38">
        <v>0</v>
      </c>
      <c r="L737" s="40">
        <v>39</v>
      </c>
      <c r="M737" s="41">
        <f t="shared" si="251"/>
        <v>9868918.9600000009</v>
      </c>
      <c r="N737" s="41"/>
      <c r="O737" s="41">
        <v>2408533.9500000002</v>
      </c>
      <c r="P737" s="41">
        <v>0</v>
      </c>
      <c r="Q737" s="41">
        <f t="shared" si="259"/>
        <v>166748.27400000003</v>
      </c>
      <c r="R737" s="41">
        <f t="shared" si="264"/>
        <v>0</v>
      </c>
      <c r="S737" s="41">
        <f>+AY737-O737-P737-Q737</f>
        <v>7293636.7360000005</v>
      </c>
      <c r="T737" s="38">
        <v>6030.89</v>
      </c>
      <c r="U737" s="38">
        <v>6972.53</v>
      </c>
      <c r="V737" s="39">
        <v>2027</v>
      </c>
      <c r="W737" s="50"/>
      <c r="X737" s="43">
        <f t="shared" si="260"/>
        <v>166748.27400000003</v>
      </c>
      <c r="Y737" s="50">
        <v>0</v>
      </c>
      <c r="Z737" s="33"/>
      <c r="AA737" s="43">
        <f t="shared" si="254"/>
        <v>9868918.965947479</v>
      </c>
      <c r="AB737" s="43">
        <v>0</v>
      </c>
      <c r="AC737" s="43">
        <v>0</v>
      </c>
      <c r="AD737" s="43">
        <v>0</v>
      </c>
      <c r="AE737" s="43">
        <v>1698393.89</v>
      </c>
      <c r="AF737" s="43">
        <v>0</v>
      </c>
      <c r="AG737" s="43">
        <v>0</v>
      </c>
      <c r="AH737" s="43">
        <v>0</v>
      </c>
      <c r="AI737" s="43">
        <v>0</v>
      </c>
      <c r="AJ737" s="43">
        <v>0</v>
      </c>
      <c r="AK737" s="43">
        <v>0</v>
      </c>
      <c r="AL737" s="43">
        <v>6837734.2599999998</v>
      </c>
      <c r="AM737" s="43">
        <v>0</v>
      </c>
      <c r="AN737" s="43">
        <v>1047433.7921</v>
      </c>
      <c r="AO737" s="43">
        <v>98689.189700000003</v>
      </c>
      <c r="AP737" s="43">
        <v>186667.83414748</v>
      </c>
      <c r="AQ737" s="5">
        <f t="shared" si="255"/>
        <v>2</v>
      </c>
      <c r="AS737" s="36">
        <f t="shared" si="262"/>
        <v>311</v>
      </c>
      <c r="AT737" s="36">
        <f t="shared" si="263"/>
        <v>231</v>
      </c>
      <c r="AU737" s="37" t="s">
        <v>255</v>
      </c>
      <c r="AV737" s="36" t="s">
        <v>261</v>
      </c>
      <c r="AW737" s="36"/>
      <c r="AX737" s="45">
        <f t="shared" si="258"/>
        <v>0</v>
      </c>
      <c r="AY737" s="46">
        <v>9868918.9600000009</v>
      </c>
      <c r="AZ737" s="46"/>
      <c r="BA737" s="46"/>
      <c r="BB737" s="46"/>
      <c r="BC737" s="46">
        <v>1698393.89</v>
      </c>
      <c r="BD737" s="46"/>
      <c r="BE737" s="45"/>
      <c r="BF737" s="45">
        <v>0</v>
      </c>
      <c r="BG737" s="46"/>
      <c r="BH737" s="46"/>
      <c r="BI737" s="46"/>
      <c r="BJ737" s="46">
        <v>6837734.2599999998</v>
      </c>
      <c r="BK737" s="46"/>
      <c r="BL737" s="46">
        <v>1047433.79</v>
      </c>
      <c r="BM737" s="46">
        <v>98689.19</v>
      </c>
      <c r="BN737" s="46">
        <v>186667.83</v>
      </c>
      <c r="BP737" s="48">
        <f>+AY737-'Приложение 2'!E739</f>
        <v>0</v>
      </c>
    </row>
    <row r="738" spans="1:73" ht="12.75" customHeight="1" x14ac:dyDescent="0.2">
      <c r="A738" s="36">
        <f t="shared" si="252"/>
        <v>724</v>
      </c>
      <c r="B738" s="36">
        <f t="shared" si="253"/>
        <v>234</v>
      </c>
      <c r="C738" s="37" t="s">
        <v>255</v>
      </c>
      <c r="D738" s="36" t="s">
        <v>859</v>
      </c>
      <c r="E738" s="38" t="s">
        <v>178</v>
      </c>
      <c r="F738" s="39" t="s">
        <v>61</v>
      </c>
      <c r="G738" s="39">
        <v>4</v>
      </c>
      <c r="H738" s="39">
        <v>2</v>
      </c>
      <c r="I738" s="38">
        <v>1281.5999999999999</v>
      </c>
      <c r="J738" s="38">
        <v>1223.3</v>
      </c>
      <c r="K738" s="38">
        <v>58.3</v>
      </c>
      <c r="L738" s="40">
        <v>50</v>
      </c>
      <c r="M738" s="41" t="e">
        <f t="shared" si="251"/>
        <v>#REF!</v>
      </c>
      <c r="N738" s="41"/>
      <c r="O738" s="41">
        <v>1409819.86</v>
      </c>
      <c r="P738" s="41">
        <v>0</v>
      </c>
      <c r="Q738" s="41">
        <f t="shared" si="259"/>
        <v>157853.61899999998</v>
      </c>
      <c r="R738" s="41" t="e">
        <f t="shared" si="264"/>
        <v>#REF!</v>
      </c>
      <c r="S738" s="41" t="e">
        <f>IF(Y738&gt;0, AY738-O738-P738-Q738-R738, 0)</f>
        <v>#REF!</v>
      </c>
      <c r="T738" s="38">
        <v>9755.83</v>
      </c>
      <c r="U738" s="38">
        <v>11201.32</v>
      </c>
      <c r="V738" s="39">
        <v>2027</v>
      </c>
      <c r="W738" s="50">
        <v>0</v>
      </c>
      <c r="X738" s="43">
        <f t="shared" si="260"/>
        <v>157853.61899999998</v>
      </c>
      <c r="Y738" s="50" t="e">
        <f>+(J738*11.55+K738*23.1)*12*30+[4]Лист1!$BC$149</f>
        <v>#REF!</v>
      </c>
      <c r="Z738" s="33"/>
      <c r="AA738" s="43">
        <f t="shared" si="254"/>
        <v>14355611.70872866</v>
      </c>
      <c r="AB738" s="43">
        <v>0</v>
      </c>
      <c r="AC738" s="43">
        <v>0</v>
      </c>
      <c r="AD738" s="43">
        <v>0</v>
      </c>
      <c r="AE738" s="43">
        <v>0</v>
      </c>
      <c r="AF738" s="43">
        <v>0</v>
      </c>
      <c r="AG738" s="43">
        <v>0</v>
      </c>
      <c r="AH738" s="43">
        <v>0</v>
      </c>
      <c r="AI738" s="43">
        <v>0</v>
      </c>
      <c r="AJ738" s="43">
        <v>0</v>
      </c>
      <c r="AK738" s="43">
        <v>0</v>
      </c>
      <c r="AL738" s="43">
        <v>6191352.4199999999</v>
      </c>
      <c r="AM738" s="43">
        <v>6311725.0199999996</v>
      </c>
      <c r="AN738" s="43">
        <v>1435561.1710000001</v>
      </c>
      <c r="AO738" s="43">
        <v>143556.1171</v>
      </c>
      <c r="AP738" s="43">
        <v>273416.98062866001</v>
      </c>
      <c r="AQ738" s="5">
        <f t="shared" si="255"/>
        <v>2</v>
      </c>
      <c r="AS738" s="36">
        <f t="shared" si="262"/>
        <v>312</v>
      </c>
      <c r="AT738" s="36">
        <f t="shared" si="263"/>
        <v>232</v>
      </c>
      <c r="AU738" s="37" t="s">
        <v>255</v>
      </c>
      <c r="AV738" s="37" t="s">
        <v>859</v>
      </c>
      <c r="AW738" s="37"/>
      <c r="AX738" s="45" t="e">
        <f t="shared" si="258"/>
        <v>#REF!</v>
      </c>
      <c r="AY738" s="46">
        <v>14355611.710000001</v>
      </c>
      <c r="AZ738" s="46"/>
      <c r="BA738" s="46"/>
      <c r="BB738" s="46"/>
      <c r="BC738" s="46"/>
      <c r="BD738" s="46"/>
      <c r="BE738" s="45"/>
      <c r="BF738" s="45">
        <v>0</v>
      </c>
      <c r="BG738" s="46"/>
      <c r="BH738" s="46"/>
      <c r="BI738" s="46"/>
      <c r="BJ738" s="46">
        <v>6191352.4199999999</v>
      </c>
      <c r="BK738" s="46">
        <v>6311725.0199999996</v>
      </c>
      <c r="BL738" s="46">
        <v>1435561.17</v>
      </c>
      <c r="BM738" s="46">
        <v>143556.12</v>
      </c>
      <c r="BN738" s="46">
        <v>273416.98</v>
      </c>
      <c r="BP738" s="48">
        <f>+AY738-'Приложение 2'!E740</f>
        <v>0</v>
      </c>
    </row>
    <row r="739" spans="1:73" ht="12.75" customHeight="1" x14ac:dyDescent="0.2">
      <c r="A739" s="36">
        <f t="shared" si="252"/>
        <v>725</v>
      </c>
      <c r="B739" s="36">
        <f t="shared" si="253"/>
        <v>235</v>
      </c>
      <c r="C739" s="37" t="s">
        <v>255</v>
      </c>
      <c r="D739" s="36" t="s">
        <v>860</v>
      </c>
      <c r="E739" s="38" t="s">
        <v>178</v>
      </c>
      <c r="F739" s="39" t="s">
        <v>61</v>
      </c>
      <c r="G739" s="39">
        <v>4</v>
      </c>
      <c r="H739" s="39">
        <v>2</v>
      </c>
      <c r="I739" s="38">
        <v>1257.9000000000001</v>
      </c>
      <c r="J739" s="38">
        <v>1257.9000000000001</v>
      </c>
      <c r="K739" s="38">
        <v>0</v>
      </c>
      <c r="L739" s="40">
        <v>37</v>
      </c>
      <c r="M739" s="41" t="e">
        <f t="shared" si="251"/>
        <v>#REF!</v>
      </c>
      <c r="N739" s="41"/>
      <c r="O739" s="41">
        <v>1728966.03</v>
      </c>
      <c r="P739" s="41">
        <v>0</v>
      </c>
      <c r="Q739" s="41">
        <f t="shared" si="259"/>
        <v>148193.19900000002</v>
      </c>
      <c r="R739" s="41" t="e">
        <f t="shared" si="264"/>
        <v>#REF!</v>
      </c>
      <c r="S739" s="41" t="e">
        <f>IF(Y739&gt;0, AY739-O739-P739-Q739-R739, 0)</f>
        <v>#REF!</v>
      </c>
      <c r="T739" s="38">
        <v>4924.88</v>
      </c>
      <c r="U739" s="38">
        <v>5654.58</v>
      </c>
      <c r="V739" s="39">
        <v>2027</v>
      </c>
      <c r="W739" s="50">
        <v>0</v>
      </c>
      <c r="X739" s="43">
        <f t="shared" si="260"/>
        <v>148193.19900000002</v>
      </c>
      <c r="Y739" s="50" t="e">
        <f>+(J739*11.55+K739*23.1)*12*30+[2]Лист1!$BC$66</f>
        <v>#REF!</v>
      </c>
      <c r="Z739" s="33"/>
      <c r="AA739" s="43">
        <f t="shared" si="254"/>
        <v>7112896.1804442797</v>
      </c>
      <c r="AB739" s="43">
        <v>0</v>
      </c>
      <c r="AC739" s="43">
        <v>0</v>
      </c>
      <c r="AD739" s="43">
        <v>0</v>
      </c>
      <c r="AE739" s="43">
        <v>0</v>
      </c>
      <c r="AF739" s="43">
        <v>0</v>
      </c>
      <c r="AG739" s="43">
        <v>0</v>
      </c>
      <c r="AH739" s="43">
        <v>0</v>
      </c>
      <c r="AI739" s="43">
        <v>0</v>
      </c>
      <c r="AJ739" s="43">
        <v>0</v>
      </c>
      <c r="AK739" s="43">
        <v>0</v>
      </c>
      <c r="AL739" s="43">
        <v>0</v>
      </c>
      <c r="AM739" s="43">
        <v>6195005.3799999999</v>
      </c>
      <c r="AN739" s="43">
        <v>711289.61800000002</v>
      </c>
      <c r="AO739" s="43">
        <v>71128.961800000005</v>
      </c>
      <c r="AP739" s="43">
        <v>135472.22064427999</v>
      </c>
      <c r="AQ739" s="5">
        <f t="shared" si="255"/>
        <v>1</v>
      </c>
      <c r="AS739" s="36">
        <f t="shared" si="262"/>
        <v>313</v>
      </c>
      <c r="AT739" s="36">
        <f t="shared" si="263"/>
        <v>233</v>
      </c>
      <c r="AU739" s="37" t="s">
        <v>255</v>
      </c>
      <c r="AV739" s="36" t="s">
        <v>860</v>
      </c>
      <c r="AW739" s="36"/>
      <c r="AX739" s="45" t="e">
        <f t="shared" si="258"/>
        <v>#REF!</v>
      </c>
      <c r="AY739" s="46">
        <v>7112896.1799999997</v>
      </c>
      <c r="AZ739" s="46"/>
      <c r="BA739" s="46"/>
      <c r="BB739" s="46"/>
      <c r="BC739" s="46"/>
      <c r="BD739" s="46"/>
      <c r="BE739" s="45"/>
      <c r="BF739" s="45">
        <v>0</v>
      </c>
      <c r="BG739" s="46"/>
      <c r="BH739" s="46"/>
      <c r="BI739" s="46"/>
      <c r="BJ739" s="46"/>
      <c r="BK739" s="46">
        <v>6195005.3799999999</v>
      </c>
      <c r="BL739" s="46">
        <v>711289.62</v>
      </c>
      <c r="BM739" s="46">
        <v>71128.960000000006</v>
      </c>
      <c r="BN739" s="46">
        <v>135472.22</v>
      </c>
      <c r="BP739" s="48">
        <f>+AY739-'Приложение 2'!E741</f>
        <v>0</v>
      </c>
    </row>
    <row r="740" spans="1:73" ht="12.75" customHeight="1" x14ac:dyDescent="0.2">
      <c r="A740" s="36">
        <f t="shared" si="252"/>
        <v>726</v>
      </c>
      <c r="B740" s="36">
        <f t="shared" si="253"/>
        <v>236</v>
      </c>
      <c r="C740" s="37" t="s">
        <v>255</v>
      </c>
      <c r="D740" s="37" t="s">
        <v>861</v>
      </c>
      <c r="E740" s="38" t="s">
        <v>98</v>
      </c>
      <c r="F740" s="39" t="s">
        <v>61</v>
      </c>
      <c r="G740" s="39">
        <v>5</v>
      </c>
      <c r="H740" s="39">
        <v>3</v>
      </c>
      <c r="I740" s="39">
        <v>2361.1999999999998</v>
      </c>
      <c r="J740" s="39">
        <v>2361.1999999999998</v>
      </c>
      <c r="K740" s="38">
        <v>0</v>
      </c>
      <c r="L740" s="40">
        <v>62</v>
      </c>
      <c r="M740" s="41">
        <f t="shared" si="251"/>
        <v>59501035.799999997</v>
      </c>
      <c r="N740" s="41"/>
      <c r="O740" s="41">
        <v>2793816.05</v>
      </c>
      <c r="P740" s="41">
        <v>0</v>
      </c>
      <c r="Q740" s="41">
        <f t="shared" si="259"/>
        <v>671131.44200000004</v>
      </c>
      <c r="R740" s="41">
        <f t="shared" si="264"/>
        <v>9817869.5999999996</v>
      </c>
      <c r="S740" s="41">
        <f>IF(Y740&gt;0, AY740-O740-P740-Q740-R740, 0)</f>
        <v>46218218.707999997</v>
      </c>
      <c r="T740" s="38">
        <v>22011.35</v>
      </c>
      <c r="U740" s="38">
        <v>25199.49</v>
      </c>
      <c r="V740" s="39">
        <v>2027</v>
      </c>
      <c r="W740" s="49">
        <v>392958.47</v>
      </c>
      <c r="X740" s="43">
        <f t="shared" si="260"/>
        <v>278172.97200000001</v>
      </c>
      <c r="Y740" s="50">
        <f>+(J740*11.55+K740*23.1)*12*30</f>
        <v>9817869.5999999996</v>
      </c>
      <c r="Z740" s="33"/>
      <c r="AA740" s="44">
        <f t="shared" si="254"/>
        <v>59501035.789688811</v>
      </c>
      <c r="AB740" s="43">
        <v>0</v>
      </c>
      <c r="AC740" s="43">
        <v>0</v>
      </c>
      <c r="AD740" s="43">
        <v>3660707.87</v>
      </c>
      <c r="AE740" s="43">
        <v>2833296.35</v>
      </c>
      <c r="AF740" s="43">
        <v>0</v>
      </c>
      <c r="AG740" s="43">
        <v>0</v>
      </c>
      <c r="AH740" s="43">
        <v>0</v>
      </c>
      <c r="AI740" s="43">
        <v>0</v>
      </c>
      <c r="AJ740" s="43">
        <v>22443723.359999999</v>
      </c>
      <c r="AK740" s="43">
        <v>0</v>
      </c>
      <c r="AL740" s="43">
        <v>11406851.869999999</v>
      </c>
      <c r="AM740" s="43">
        <v>11628624.460000001</v>
      </c>
      <c r="AN740" s="43">
        <v>5796272.8158</v>
      </c>
      <c r="AO740" s="43">
        <v>595010.35789999994</v>
      </c>
      <c r="AP740" s="43">
        <v>1136548.7059888199</v>
      </c>
      <c r="AQ740" s="5">
        <f t="shared" si="255"/>
        <v>5</v>
      </c>
      <c r="AS740" s="36">
        <f t="shared" si="262"/>
        <v>314</v>
      </c>
      <c r="AT740" s="36">
        <f t="shared" si="263"/>
        <v>234</v>
      </c>
      <c r="AU740" s="37" t="s">
        <v>255</v>
      </c>
      <c r="AV740" s="37" t="s">
        <v>861</v>
      </c>
      <c r="AW740" s="37"/>
      <c r="AX740" s="45">
        <f t="shared" si="258"/>
        <v>0</v>
      </c>
      <c r="AY740" s="46">
        <v>59501035.799999997</v>
      </c>
      <c r="AZ740" s="46"/>
      <c r="BA740" s="46"/>
      <c r="BB740" s="46">
        <v>3660707.87</v>
      </c>
      <c r="BC740" s="46">
        <v>2833296.35</v>
      </c>
      <c r="BD740" s="46"/>
      <c r="BE740" s="45"/>
      <c r="BF740" s="45">
        <v>0</v>
      </c>
      <c r="BG740" s="46"/>
      <c r="BH740" s="46">
        <v>22443723.359999999</v>
      </c>
      <c r="BI740" s="46"/>
      <c r="BJ740" s="46">
        <v>11406851.869999999</v>
      </c>
      <c r="BK740" s="46">
        <v>11628624.460000001</v>
      </c>
      <c r="BL740" s="46">
        <v>5796272.8200000003</v>
      </c>
      <c r="BM740" s="46">
        <v>595010.36</v>
      </c>
      <c r="BN740" s="46">
        <v>1136548.71</v>
      </c>
      <c r="BP740" s="48">
        <f>+AY740-'Приложение 2'!E742</f>
        <v>0</v>
      </c>
    </row>
    <row r="741" spans="1:73" ht="12.75" customHeight="1" x14ac:dyDescent="0.2">
      <c r="A741" s="36">
        <f t="shared" si="252"/>
        <v>727</v>
      </c>
      <c r="B741" s="36">
        <f t="shared" si="253"/>
        <v>237</v>
      </c>
      <c r="C741" s="37" t="s">
        <v>617</v>
      </c>
      <c r="D741" s="37" t="s">
        <v>862</v>
      </c>
      <c r="E741" s="38" t="s">
        <v>67</v>
      </c>
      <c r="F741" s="39" t="s">
        <v>61</v>
      </c>
      <c r="G741" s="39">
        <v>4</v>
      </c>
      <c r="H741" s="39">
        <v>2</v>
      </c>
      <c r="I741" s="39">
        <v>1782.2</v>
      </c>
      <c r="J741" s="39">
        <v>1782.2</v>
      </c>
      <c r="K741" s="38">
        <v>0</v>
      </c>
      <c r="L741" s="40">
        <v>51</v>
      </c>
      <c r="M741" s="41" t="e">
        <f t="shared" si="251"/>
        <v>#REF!</v>
      </c>
      <c r="N741" s="41"/>
      <c r="O741" s="41">
        <v>466413</v>
      </c>
      <c r="P741" s="41">
        <v>0</v>
      </c>
      <c r="Q741" s="41">
        <f t="shared" si="259"/>
        <v>209960.98200000002</v>
      </c>
      <c r="R741" s="41" t="e">
        <f t="shared" si="264"/>
        <v>#REF!</v>
      </c>
      <c r="S741" s="41" t="e">
        <f>IF(Y741&gt;0, AY741-O741-P741-Q741-R741, 0)</f>
        <v>#REF!</v>
      </c>
      <c r="T741" s="38">
        <v>8811.23</v>
      </c>
      <c r="U741" s="38">
        <v>10158.709999999999</v>
      </c>
      <c r="V741" s="39">
        <v>2027</v>
      </c>
      <c r="W741" s="42">
        <v>0</v>
      </c>
      <c r="X741" s="43">
        <f t="shared" si="260"/>
        <v>209960.98200000002</v>
      </c>
      <c r="Y741" s="43" t="e">
        <f>+(J741*11.55+K741*23.1)*12*30+[4]Лист1!$BC$152</f>
        <v>#REF!</v>
      </c>
      <c r="Z741" s="33"/>
      <c r="AA741" s="43">
        <f t="shared" si="254"/>
        <v>18104852.961707119</v>
      </c>
      <c r="AB741" s="43">
        <v>0</v>
      </c>
      <c r="AC741" s="43">
        <v>0</v>
      </c>
      <c r="AD741" s="43">
        <v>0</v>
      </c>
      <c r="AE741" s="43">
        <v>1866766.07</v>
      </c>
      <c r="AF741" s="43">
        <v>0</v>
      </c>
      <c r="AG741" s="43">
        <v>0</v>
      </c>
      <c r="AH741" s="43">
        <v>0</v>
      </c>
      <c r="AI741" s="43">
        <v>0</v>
      </c>
      <c r="AJ741" s="43">
        <v>0</v>
      </c>
      <c r="AK741" s="43">
        <v>0</v>
      </c>
      <c r="AL741" s="43">
        <v>13836608.289999999</v>
      </c>
      <c r="AM741" s="43">
        <v>0</v>
      </c>
      <c r="AN741" s="43">
        <v>1877029.0796000001</v>
      </c>
      <c r="AO741" s="43">
        <v>181048.52960000001</v>
      </c>
      <c r="AP741" s="43">
        <v>343400.99250712001</v>
      </c>
      <c r="AQ741" s="5">
        <f t="shared" si="255"/>
        <v>2</v>
      </c>
      <c r="AS741" s="36">
        <f t="shared" si="262"/>
        <v>315</v>
      </c>
      <c r="AT741" s="36">
        <f t="shared" si="263"/>
        <v>235</v>
      </c>
      <c r="AU741" s="37" t="s">
        <v>617</v>
      </c>
      <c r="AV741" s="37" t="s">
        <v>862</v>
      </c>
      <c r="AW741" s="37"/>
      <c r="AX741" s="45" t="e">
        <f t="shared" si="258"/>
        <v>#REF!</v>
      </c>
      <c r="AY741" s="46">
        <v>18104852.960000001</v>
      </c>
      <c r="AZ741" s="46"/>
      <c r="BA741" s="46"/>
      <c r="BB741" s="46"/>
      <c r="BC741" s="46">
        <v>1866766.07</v>
      </c>
      <c r="BD741" s="46"/>
      <c r="BE741" s="45"/>
      <c r="BF741" s="45">
        <v>0</v>
      </c>
      <c r="BG741" s="46"/>
      <c r="BH741" s="46"/>
      <c r="BI741" s="46"/>
      <c r="BJ741" s="46">
        <v>13836608.289999999</v>
      </c>
      <c r="BK741" s="46"/>
      <c r="BL741" s="46">
        <v>1877029.08</v>
      </c>
      <c r="BM741" s="46">
        <v>181048.53</v>
      </c>
      <c r="BN741" s="46">
        <v>343400.99</v>
      </c>
      <c r="BP741" s="48">
        <f>+AY741-'Приложение 2'!E743</f>
        <v>0</v>
      </c>
    </row>
    <row r="742" spans="1:73" ht="12.75" customHeight="1" x14ac:dyDescent="0.2">
      <c r="A742" s="36">
        <f t="shared" si="252"/>
        <v>728</v>
      </c>
      <c r="B742" s="36">
        <f t="shared" si="253"/>
        <v>238</v>
      </c>
      <c r="C742" s="37" t="s">
        <v>617</v>
      </c>
      <c r="D742" s="37" t="s">
        <v>863</v>
      </c>
      <c r="E742" s="38" t="s">
        <v>108</v>
      </c>
      <c r="F742" s="39" t="s">
        <v>61</v>
      </c>
      <c r="G742" s="39">
        <v>3</v>
      </c>
      <c r="H742" s="39">
        <v>3</v>
      </c>
      <c r="I742" s="39">
        <v>1293.32</v>
      </c>
      <c r="J742" s="39">
        <v>1293.32</v>
      </c>
      <c r="K742" s="38">
        <v>0</v>
      </c>
      <c r="L742" s="40">
        <v>45</v>
      </c>
      <c r="M742" s="41" t="e">
        <f t="shared" si="251"/>
        <v>#REF!</v>
      </c>
      <c r="N742" s="41"/>
      <c r="O742" s="41">
        <v>666681.68999999994</v>
      </c>
      <c r="P742" s="41">
        <v>0</v>
      </c>
      <c r="Q742" s="41">
        <f t="shared" si="259"/>
        <v>152366.02919999999</v>
      </c>
      <c r="R742" s="41" t="e">
        <f t="shared" si="264"/>
        <v>#REF!</v>
      </c>
      <c r="S742" s="41">
        <f>+AY742-O742-P742-Q742</f>
        <v>13465529.410800001</v>
      </c>
      <c r="T742" s="38">
        <v>9619.59</v>
      </c>
      <c r="U742" s="38">
        <v>11044.89</v>
      </c>
      <c r="V742" s="39">
        <v>2027</v>
      </c>
      <c r="W742" s="49">
        <v>0</v>
      </c>
      <c r="X742" s="43">
        <f t="shared" si="260"/>
        <v>152366.02919999999</v>
      </c>
      <c r="Y742" s="50" t="e">
        <f>+(J742*11.55+K742*23.1)*12*30+[4]Лист1!$BC$151</f>
        <v>#REF!</v>
      </c>
      <c r="Z742" s="33"/>
      <c r="AA742" s="43">
        <f t="shared" si="254"/>
        <v>14284577.130317979</v>
      </c>
      <c r="AB742" s="43">
        <v>0</v>
      </c>
      <c r="AC742" s="43">
        <v>0</v>
      </c>
      <c r="AD742" s="43">
        <v>0</v>
      </c>
      <c r="AE742" s="43">
        <v>0</v>
      </c>
      <c r="AF742" s="43">
        <v>0</v>
      </c>
      <c r="AG742" s="43">
        <v>0</v>
      </c>
      <c r="AH742" s="43">
        <v>0</v>
      </c>
      <c r="AI742" s="43">
        <v>0</v>
      </c>
      <c r="AJ742" s="43">
        <v>0</v>
      </c>
      <c r="AK742" s="43">
        <v>0</v>
      </c>
      <c r="AL742" s="43">
        <v>12441209.59</v>
      </c>
      <c r="AM742" s="43">
        <v>0</v>
      </c>
      <c r="AN742" s="43">
        <v>1428457.713</v>
      </c>
      <c r="AO742" s="43">
        <v>142845.77129999999</v>
      </c>
      <c r="AP742" s="43">
        <v>272064.05601797998</v>
      </c>
      <c r="AQ742" s="5">
        <f t="shared" si="255"/>
        <v>1</v>
      </c>
      <c r="AS742" s="36">
        <f t="shared" si="262"/>
        <v>316</v>
      </c>
      <c r="AT742" s="36">
        <f t="shared" si="263"/>
        <v>236</v>
      </c>
      <c r="AU742" s="37" t="s">
        <v>617</v>
      </c>
      <c r="AV742" s="37" t="s">
        <v>863</v>
      </c>
      <c r="AW742" s="37"/>
      <c r="AX742" s="45" t="e">
        <f t="shared" si="258"/>
        <v>#REF!</v>
      </c>
      <c r="AY742" s="46">
        <v>14284577.130000001</v>
      </c>
      <c r="AZ742" s="46"/>
      <c r="BA742" s="46"/>
      <c r="BB742" s="46"/>
      <c r="BC742" s="46"/>
      <c r="BD742" s="46"/>
      <c r="BE742" s="45"/>
      <c r="BF742" s="45">
        <v>0</v>
      </c>
      <c r="BG742" s="46"/>
      <c r="BH742" s="46"/>
      <c r="BI742" s="46"/>
      <c r="BJ742" s="46">
        <v>12441209.59</v>
      </c>
      <c r="BK742" s="46"/>
      <c r="BL742" s="46">
        <v>1428457.71</v>
      </c>
      <c r="BM742" s="46">
        <v>142845.76999999999</v>
      </c>
      <c r="BN742" s="46">
        <v>272064.06</v>
      </c>
      <c r="BP742" s="48">
        <f>+AY742-'Приложение 2'!E744</f>
        <v>0</v>
      </c>
    </row>
    <row r="743" spans="1:73" ht="12.75" customHeight="1" x14ac:dyDescent="0.2">
      <c r="A743" s="36">
        <f t="shared" si="252"/>
        <v>729</v>
      </c>
      <c r="B743" s="36">
        <f t="shared" si="253"/>
        <v>239</v>
      </c>
      <c r="C743" s="37" t="s">
        <v>263</v>
      </c>
      <c r="D743" s="36" t="s">
        <v>864</v>
      </c>
      <c r="E743" s="38" t="s">
        <v>206</v>
      </c>
      <c r="F743" s="39" t="s">
        <v>61</v>
      </c>
      <c r="G743" s="39">
        <v>2</v>
      </c>
      <c r="H743" s="39">
        <v>1</v>
      </c>
      <c r="I743" s="38">
        <v>382.3</v>
      </c>
      <c r="J743" s="38">
        <v>363.7</v>
      </c>
      <c r="K743" s="38">
        <v>18.600000000000001</v>
      </c>
      <c r="L743" s="40">
        <v>9</v>
      </c>
      <c r="M743" s="41">
        <f t="shared" si="251"/>
        <v>20227462.420000002</v>
      </c>
      <c r="N743" s="41"/>
      <c r="O743" s="41">
        <v>1812264.19</v>
      </c>
      <c r="P743" s="41">
        <v>0</v>
      </c>
      <c r="Q743" s="41">
        <f t="shared" si="259"/>
        <v>333163.86900000001</v>
      </c>
      <c r="R743" s="41">
        <f t="shared" si="264"/>
        <v>1666942.2000000002</v>
      </c>
      <c r="S743" s="41">
        <f>IF(Y743&gt;0, AY743-O743-P743-Q743-R743, 0)</f>
        <v>16415092.161000002</v>
      </c>
      <c r="T743" s="38">
        <v>46303.21</v>
      </c>
      <c r="U743" s="38">
        <v>52909.919999999998</v>
      </c>
      <c r="V743" s="39">
        <v>2027</v>
      </c>
      <c r="W743" s="43">
        <v>285933.84000000003</v>
      </c>
      <c r="X743" s="43">
        <f t="shared" si="260"/>
        <v>47230.029000000002</v>
      </c>
      <c r="Y743" s="43">
        <f>+(J743*11.55+K743*23.1)*12*30</f>
        <v>1666942.2000000002</v>
      </c>
      <c r="Z743" s="33"/>
      <c r="AA743" s="43">
        <f t="shared" si="254"/>
        <v>20227462.417764843</v>
      </c>
      <c r="AB743" s="43">
        <v>1880100.75</v>
      </c>
      <c r="AC743" s="43">
        <v>1145049.1100000001</v>
      </c>
      <c r="AD743" s="43">
        <v>539557.62</v>
      </c>
      <c r="AE743" s="43">
        <v>459589.36</v>
      </c>
      <c r="AF743" s="43">
        <v>0</v>
      </c>
      <c r="AG743" s="43">
        <v>0</v>
      </c>
      <c r="AH743" s="43">
        <v>0</v>
      </c>
      <c r="AI743" s="43">
        <v>0</v>
      </c>
      <c r="AJ743" s="43">
        <v>5331508</v>
      </c>
      <c r="AK743" s="43">
        <v>0</v>
      </c>
      <c r="AL743" s="43">
        <v>4417069.8899999997</v>
      </c>
      <c r="AM743" s="43">
        <v>3928842.26</v>
      </c>
      <c r="AN743" s="43">
        <v>1936370.1052999999</v>
      </c>
      <c r="AO743" s="43">
        <v>202274.62409999999</v>
      </c>
      <c r="AP743" s="43">
        <v>387100.69836484001</v>
      </c>
      <c r="AQ743" s="5">
        <f t="shared" si="255"/>
        <v>7</v>
      </c>
      <c r="AS743" s="36">
        <f t="shared" si="262"/>
        <v>317</v>
      </c>
      <c r="AT743" s="36">
        <f t="shared" si="263"/>
        <v>237</v>
      </c>
      <c r="AU743" s="37" t="s">
        <v>263</v>
      </c>
      <c r="AV743" s="37" t="s">
        <v>864</v>
      </c>
      <c r="AW743" s="37"/>
      <c r="AX743" s="45">
        <f t="shared" si="258"/>
        <v>0</v>
      </c>
      <c r="AY743" s="46">
        <v>20227462.420000002</v>
      </c>
      <c r="AZ743" s="46">
        <v>1880100.75</v>
      </c>
      <c r="BA743" s="46">
        <v>1145049.1100000001</v>
      </c>
      <c r="BB743" s="46">
        <v>539557.62</v>
      </c>
      <c r="BC743" s="46">
        <v>459589.36</v>
      </c>
      <c r="BD743" s="46"/>
      <c r="BE743" s="45"/>
      <c r="BF743" s="45">
        <v>0</v>
      </c>
      <c r="BG743" s="46"/>
      <c r="BH743" s="46">
        <v>5331508</v>
      </c>
      <c r="BI743" s="46"/>
      <c r="BJ743" s="46">
        <v>4417069.8899999997</v>
      </c>
      <c r="BK743" s="46">
        <v>3928842.26</v>
      </c>
      <c r="BL743" s="46">
        <v>1936370.11</v>
      </c>
      <c r="BM743" s="46">
        <v>202274.62</v>
      </c>
      <c r="BN743" s="46">
        <v>387100.7</v>
      </c>
      <c r="BP743" s="48">
        <f>+AY743-'Приложение 2'!E745</f>
        <v>0</v>
      </c>
    </row>
    <row r="744" spans="1:73" ht="12.75" customHeight="1" x14ac:dyDescent="0.2">
      <c r="A744" s="36">
        <f t="shared" si="252"/>
        <v>730</v>
      </c>
      <c r="B744" s="36">
        <f t="shared" si="253"/>
        <v>240</v>
      </c>
      <c r="C744" s="37" t="s">
        <v>263</v>
      </c>
      <c r="D744" s="36" t="s">
        <v>865</v>
      </c>
      <c r="E744" s="38" t="s">
        <v>147</v>
      </c>
      <c r="F744" s="39" t="s">
        <v>61</v>
      </c>
      <c r="G744" s="39">
        <v>2</v>
      </c>
      <c r="H744" s="39">
        <v>1</v>
      </c>
      <c r="I744" s="38">
        <v>327.7</v>
      </c>
      <c r="J744" s="38">
        <v>244.2</v>
      </c>
      <c r="K744" s="38">
        <v>83.5</v>
      </c>
      <c r="L744" s="40">
        <v>5</v>
      </c>
      <c r="M744" s="41" t="e">
        <f t="shared" si="251"/>
        <v>#REF!</v>
      </c>
      <c r="N744" s="41"/>
      <c r="O744" s="41">
        <v>512495</v>
      </c>
      <c r="P744" s="41">
        <v>0</v>
      </c>
      <c r="Q744" s="41">
        <f t="shared" si="259"/>
        <v>48443.472000000002</v>
      </c>
      <c r="R744" s="41" t="e">
        <f t="shared" si="264"/>
        <v>#REF!</v>
      </c>
      <c r="S744" s="41" t="e">
        <f>IF(Y744&gt;0, AY744-O744-P744-Q744-R744, 0)</f>
        <v>#REF!</v>
      </c>
      <c r="T744" s="38">
        <v>10276.86</v>
      </c>
      <c r="U744" s="38">
        <v>11799.54</v>
      </c>
      <c r="V744" s="39">
        <v>2027</v>
      </c>
      <c r="W744" s="50">
        <v>0</v>
      </c>
      <c r="X744" s="43">
        <f t="shared" si="260"/>
        <v>48443.472000000002</v>
      </c>
      <c r="Y744" s="50" t="e">
        <f>+(J744*11.55+K744*23.1)*12*30+[2]Лист1!$BC$68</f>
        <v>#REF!</v>
      </c>
      <c r="Z744" s="33"/>
      <c r="AA744" s="43">
        <f t="shared" si="254"/>
        <v>3866709.2631659601</v>
      </c>
      <c r="AB744" s="43">
        <v>0</v>
      </c>
      <c r="AC744" s="43">
        <v>0</v>
      </c>
      <c r="AD744" s="43">
        <v>0</v>
      </c>
      <c r="AE744" s="43">
        <v>0</v>
      </c>
      <c r="AF744" s="43">
        <v>0</v>
      </c>
      <c r="AG744" s="43">
        <v>0</v>
      </c>
      <c r="AH744" s="43">
        <v>0</v>
      </c>
      <c r="AI744" s="43">
        <v>0</v>
      </c>
      <c r="AJ744" s="43">
        <v>0</v>
      </c>
      <c r="AK744" s="43">
        <v>0</v>
      </c>
      <c r="AL744" s="43">
        <v>0</v>
      </c>
      <c r="AM744" s="43">
        <v>3367725.9</v>
      </c>
      <c r="AN744" s="43">
        <v>386670.92599999998</v>
      </c>
      <c r="AO744" s="43">
        <v>38667.092600000004</v>
      </c>
      <c r="AP744" s="43">
        <v>73645.344565959997</v>
      </c>
      <c r="AQ744" s="5">
        <f t="shared" si="255"/>
        <v>1</v>
      </c>
      <c r="AS744" s="36">
        <f t="shared" si="262"/>
        <v>318</v>
      </c>
      <c r="AT744" s="36">
        <f t="shared" si="263"/>
        <v>238</v>
      </c>
      <c r="AU744" s="37" t="s">
        <v>263</v>
      </c>
      <c r="AV744" s="36" t="s">
        <v>865</v>
      </c>
      <c r="AW744" s="36"/>
      <c r="AX744" s="45" t="e">
        <f t="shared" si="258"/>
        <v>#REF!</v>
      </c>
      <c r="AY744" s="46">
        <v>3866709.26</v>
      </c>
      <c r="AZ744" s="46"/>
      <c r="BA744" s="46"/>
      <c r="BB744" s="46"/>
      <c r="BC744" s="46"/>
      <c r="BD744" s="46"/>
      <c r="BE744" s="45"/>
      <c r="BF744" s="45">
        <v>0</v>
      </c>
      <c r="BG744" s="46"/>
      <c r="BH744" s="46"/>
      <c r="BI744" s="46"/>
      <c r="BJ744" s="46"/>
      <c r="BK744" s="46">
        <v>3367725.9</v>
      </c>
      <c r="BL744" s="46">
        <v>386670.93</v>
      </c>
      <c r="BM744" s="46">
        <v>38667.089999999997</v>
      </c>
      <c r="BN744" s="46">
        <v>73645.34</v>
      </c>
      <c r="BP744" s="48">
        <f>+AY744-'Приложение 2'!E746</f>
        <v>0</v>
      </c>
    </row>
    <row r="745" spans="1:73" ht="12.75" customHeight="1" x14ac:dyDescent="0.2">
      <c r="A745" s="36">
        <f t="shared" si="252"/>
        <v>731</v>
      </c>
      <c r="B745" s="36">
        <f t="shared" si="253"/>
        <v>241</v>
      </c>
      <c r="C745" s="37" t="s">
        <v>263</v>
      </c>
      <c r="D745" s="36" t="s">
        <v>866</v>
      </c>
      <c r="E745" s="38" t="s">
        <v>81</v>
      </c>
      <c r="F745" s="39" t="s">
        <v>61</v>
      </c>
      <c r="G745" s="39">
        <v>4</v>
      </c>
      <c r="H745" s="39">
        <v>2</v>
      </c>
      <c r="I745" s="38">
        <v>1082.5</v>
      </c>
      <c r="J745" s="38">
        <v>683.7</v>
      </c>
      <c r="K745" s="38">
        <v>398.8</v>
      </c>
      <c r="L745" s="40">
        <v>48</v>
      </c>
      <c r="M745" s="41">
        <f t="shared" si="251"/>
        <v>17702014.25</v>
      </c>
      <c r="N745" s="41"/>
      <c r="O745" s="41">
        <v>2680223.25</v>
      </c>
      <c r="P745" s="41">
        <v>0</v>
      </c>
      <c r="Q745" s="41">
        <f t="shared" si="259"/>
        <v>917298.14299999992</v>
      </c>
      <c r="R745" s="41">
        <f t="shared" si="264"/>
        <v>6159245.3999999994</v>
      </c>
      <c r="S745" s="41">
        <f>IF(Y745&gt;0, AY745-O745-P745-Q745-R745, 0)</f>
        <v>7945247.4570000013</v>
      </c>
      <c r="T745" s="38">
        <v>14338.41</v>
      </c>
      <c r="U745" s="38">
        <v>16352.9</v>
      </c>
      <c r="V745" s="39">
        <v>2027</v>
      </c>
      <c r="W745" s="43">
        <v>742786.19</v>
      </c>
      <c r="X745" s="43">
        <f t="shared" si="260"/>
        <v>174511.95299999998</v>
      </c>
      <c r="Y745" s="43">
        <f>+(J745*11.55+K745*23.1)*12*30</f>
        <v>6159245.3999999994</v>
      </c>
      <c r="Z745" s="33"/>
      <c r="AA745" s="43">
        <f t="shared" si="254"/>
        <v>17702014.251871858</v>
      </c>
      <c r="AB745" s="43">
        <v>3162518.57</v>
      </c>
      <c r="AC745" s="43">
        <v>1721029.47</v>
      </c>
      <c r="AD745" s="43">
        <v>1819251.18</v>
      </c>
      <c r="AE745" s="43">
        <v>1387203.61</v>
      </c>
      <c r="AF745" s="43">
        <v>0</v>
      </c>
      <c r="AG745" s="43">
        <v>0</v>
      </c>
      <c r="AH745" s="43">
        <v>0</v>
      </c>
      <c r="AI745" s="43">
        <v>0</v>
      </c>
      <c r="AJ745" s="43">
        <v>7431322.6200000001</v>
      </c>
      <c r="AK745" s="43">
        <v>0</v>
      </c>
      <c r="AL745" s="43">
        <v>0</v>
      </c>
      <c r="AM745" s="43">
        <v>0</v>
      </c>
      <c r="AN745" s="43">
        <v>1664248.7075</v>
      </c>
      <c r="AO745" s="43">
        <v>177020.14259999999</v>
      </c>
      <c r="AP745" s="43">
        <v>339419.95177186001</v>
      </c>
      <c r="AQ745" s="5">
        <f t="shared" si="255"/>
        <v>5</v>
      </c>
      <c r="AS745" s="36">
        <f t="shared" si="262"/>
        <v>319</v>
      </c>
      <c r="AT745" s="36">
        <f t="shared" si="263"/>
        <v>239</v>
      </c>
      <c r="AU745" s="37" t="s">
        <v>263</v>
      </c>
      <c r="AV745" s="36" t="s">
        <v>866</v>
      </c>
      <c r="AW745" s="36"/>
      <c r="AX745" s="45">
        <f t="shared" si="258"/>
        <v>0</v>
      </c>
      <c r="AY745" s="46">
        <v>17702014.25</v>
      </c>
      <c r="AZ745" s="46">
        <v>3162518.57</v>
      </c>
      <c r="BA745" s="46">
        <v>1721029.47</v>
      </c>
      <c r="BB745" s="46">
        <v>1819251.18</v>
      </c>
      <c r="BC745" s="46">
        <v>1387203.61</v>
      </c>
      <c r="BD745" s="46"/>
      <c r="BE745" s="45"/>
      <c r="BF745" s="45">
        <v>0</v>
      </c>
      <c r="BG745" s="46"/>
      <c r="BH745" s="46">
        <v>7431322.6200000001</v>
      </c>
      <c r="BI745" s="46"/>
      <c r="BJ745" s="46"/>
      <c r="BK745" s="46"/>
      <c r="BL745" s="46">
        <v>1664248.71</v>
      </c>
      <c r="BM745" s="46">
        <v>177020.14</v>
      </c>
      <c r="BN745" s="46">
        <v>339419.95</v>
      </c>
      <c r="BP745" s="48">
        <f>+AY745-'Приложение 2'!E747</f>
        <v>0</v>
      </c>
    </row>
    <row r="746" spans="1:73" ht="12.75" customHeight="1" x14ac:dyDescent="0.2">
      <c r="A746" s="36">
        <f t="shared" si="252"/>
        <v>732</v>
      </c>
      <c r="B746" s="36">
        <f t="shared" si="253"/>
        <v>242</v>
      </c>
      <c r="C746" s="37" t="s">
        <v>267</v>
      </c>
      <c r="D746" s="37" t="s">
        <v>867</v>
      </c>
      <c r="E746" s="38" t="s">
        <v>178</v>
      </c>
      <c r="F746" s="39" t="s">
        <v>61</v>
      </c>
      <c r="G746" s="39">
        <v>4</v>
      </c>
      <c r="H746" s="39">
        <v>2</v>
      </c>
      <c r="I746" s="39">
        <v>1800.4</v>
      </c>
      <c r="J746" s="39">
        <v>1800.4</v>
      </c>
      <c r="K746" s="38">
        <v>0</v>
      </c>
      <c r="L746" s="40">
        <v>51</v>
      </c>
      <c r="M746" s="41" t="e">
        <f t="shared" si="251"/>
        <v>#REF!</v>
      </c>
      <c r="N746" s="41"/>
      <c r="O746" s="41">
        <v>881609.87</v>
      </c>
      <c r="P746" s="41">
        <v>0</v>
      </c>
      <c r="Q746" s="41">
        <f t="shared" si="259"/>
        <v>212105.12400000001</v>
      </c>
      <c r="R746" s="41" t="e">
        <f t="shared" si="264"/>
        <v>#REF!</v>
      </c>
      <c r="S746" s="41" t="e">
        <f>IF(Y746&gt;0, AY746-O746-P746-Q746-R746, 0)</f>
        <v>#REF!</v>
      </c>
      <c r="T746" s="38">
        <v>9105.39</v>
      </c>
      <c r="U746" s="38">
        <v>10497.85</v>
      </c>
      <c r="V746" s="39">
        <v>2027</v>
      </c>
      <c r="W746" s="49">
        <v>0</v>
      </c>
      <c r="X746" s="43">
        <f t="shared" si="260"/>
        <v>212105.12400000001</v>
      </c>
      <c r="Y746" s="50" t="e">
        <f>+(J746*11.55+K746*23.1)*12*30+[6]Лист1!$BC$7</f>
        <v>#REF!</v>
      </c>
      <c r="Z746" s="33"/>
      <c r="AA746" s="43">
        <f t="shared" si="254"/>
        <v>18900329.142777119</v>
      </c>
      <c r="AB746" s="43">
        <v>0</v>
      </c>
      <c r="AC746" s="43">
        <v>0</v>
      </c>
      <c r="AD746" s="43">
        <v>0</v>
      </c>
      <c r="AE746" s="43">
        <v>1948786.62</v>
      </c>
      <c r="AF746" s="43">
        <v>0</v>
      </c>
      <c r="AG746" s="43">
        <v>0</v>
      </c>
      <c r="AH746" s="43">
        <v>0</v>
      </c>
      <c r="AI746" s="43">
        <v>0</v>
      </c>
      <c r="AJ746" s="43">
        <v>0</v>
      </c>
      <c r="AK746" s="43">
        <v>0</v>
      </c>
      <c r="AL746" s="43">
        <v>14444549.720000001</v>
      </c>
      <c r="AM746" s="43">
        <v>0</v>
      </c>
      <c r="AN746" s="43">
        <v>1959500.4478</v>
      </c>
      <c r="AO746" s="43">
        <v>189003.29139999999</v>
      </c>
      <c r="AP746" s="43">
        <v>358489.06357712002</v>
      </c>
      <c r="AQ746" s="5">
        <f t="shared" si="255"/>
        <v>2</v>
      </c>
      <c r="AS746" s="36">
        <f t="shared" si="262"/>
        <v>320</v>
      </c>
      <c r="AT746" s="36">
        <f t="shared" si="263"/>
        <v>240</v>
      </c>
      <c r="AU746" s="37" t="s">
        <v>267</v>
      </c>
      <c r="AV746" s="37" t="s">
        <v>867</v>
      </c>
      <c r="AW746" s="37"/>
      <c r="AX746" s="45" t="e">
        <f t="shared" si="258"/>
        <v>#REF!</v>
      </c>
      <c r="AY746" s="46">
        <v>18900329.140000001</v>
      </c>
      <c r="AZ746" s="46"/>
      <c r="BA746" s="46"/>
      <c r="BB746" s="46"/>
      <c r="BC746" s="46">
        <v>1948786.62</v>
      </c>
      <c r="BD746" s="46"/>
      <c r="BE746" s="45"/>
      <c r="BF746" s="45">
        <v>0</v>
      </c>
      <c r="BG746" s="46"/>
      <c r="BH746" s="46"/>
      <c r="BI746" s="46"/>
      <c r="BJ746" s="46">
        <v>14444549.720000001</v>
      </c>
      <c r="BK746" s="46"/>
      <c r="BL746" s="46">
        <v>1959500.45</v>
      </c>
      <c r="BM746" s="46">
        <v>189003.29</v>
      </c>
      <c r="BN746" s="46">
        <v>358489.06</v>
      </c>
      <c r="BP746" s="48">
        <f>+AY746-'Приложение 2'!E748</f>
        <v>0</v>
      </c>
    </row>
    <row r="747" spans="1:73" ht="12.75" customHeight="1" x14ac:dyDescent="0.2">
      <c r="A747" s="36">
        <f t="shared" si="252"/>
        <v>733</v>
      </c>
      <c r="B747" s="36">
        <f t="shared" si="253"/>
        <v>243</v>
      </c>
      <c r="C747" s="37" t="s">
        <v>868</v>
      </c>
      <c r="D747" s="37" t="s">
        <v>869</v>
      </c>
      <c r="E747" s="38" t="s">
        <v>77</v>
      </c>
      <c r="F747" s="39" t="s">
        <v>61</v>
      </c>
      <c r="G747" s="39">
        <v>4</v>
      </c>
      <c r="H747" s="39">
        <v>2</v>
      </c>
      <c r="I747" s="39">
        <v>2148.9</v>
      </c>
      <c r="J747" s="39">
        <v>1456.16</v>
      </c>
      <c r="K747" s="38">
        <v>639.20000000000005</v>
      </c>
      <c r="L747" s="40">
        <v>59</v>
      </c>
      <c r="M747" s="41">
        <f t="shared" si="251"/>
        <v>9072091.6099999994</v>
      </c>
      <c r="N747" s="41"/>
      <c r="O747" s="41">
        <v>7728500.2800000003</v>
      </c>
      <c r="P747" s="41">
        <v>0</v>
      </c>
      <c r="Q747" s="41">
        <f t="shared" si="259"/>
        <v>472253.86360000004</v>
      </c>
      <c r="R747" s="41">
        <f t="shared" si="264"/>
        <v>0</v>
      </c>
      <c r="S747" s="41">
        <f>+AY747-O747-P747-Q747</f>
        <v>871337.4663999991</v>
      </c>
      <c r="T747" s="38">
        <v>3855.63</v>
      </c>
      <c r="U747" s="38">
        <v>4329.6099999999997</v>
      </c>
      <c r="V747" s="39">
        <v>2027</v>
      </c>
      <c r="W747" s="49">
        <v>150095.35</v>
      </c>
      <c r="X747" s="43">
        <f t="shared" si="260"/>
        <v>322158.51360000006</v>
      </c>
      <c r="Y747" s="50"/>
      <c r="Z747" s="33"/>
      <c r="AA747" s="43">
        <f t="shared" si="254"/>
        <v>9072091.6069131382</v>
      </c>
      <c r="AB747" s="43">
        <v>8078933.4500000002</v>
      </c>
      <c r="AC747" s="43">
        <v>0</v>
      </c>
      <c r="AD747" s="43">
        <v>0</v>
      </c>
      <c r="AE747" s="43">
        <v>0</v>
      </c>
      <c r="AF747" s="43">
        <v>0</v>
      </c>
      <c r="AG747" s="43">
        <v>0</v>
      </c>
      <c r="AH747" s="43">
        <v>0</v>
      </c>
      <c r="AI747" s="43">
        <v>0</v>
      </c>
      <c r="AJ747" s="43">
        <v>0</v>
      </c>
      <c r="AK747" s="43">
        <v>0</v>
      </c>
      <c r="AL747" s="43">
        <v>0</v>
      </c>
      <c r="AM747" s="43">
        <v>0</v>
      </c>
      <c r="AN747" s="43">
        <v>725767.32880000002</v>
      </c>
      <c r="AO747" s="43">
        <v>90720.916100000002</v>
      </c>
      <c r="AP747" s="43">
        <v>176669.91201314001</v>
      </c>
      <c r="AQ747" s="5">
        <f t="shared" si="255"/>
        <v>1</v>
      </c>
      <c r="AS747" s="36">
        <f t="shared" si="262"/>
        <v>321</v>
      </c>
      <c r="AT747" s="36">
        <f t="shared" si="263"/>
        <v>241</v>
      </c>
      <c r="AU747" s="37" t="s">
        <v>868</v>
      </c>
      <c r="AV747" s="37" t="s">
        <v>869</v>
      </c>
      <c r="AW747" s="37"/>
      <c r="AX747" s="45">
        <f t="shared" si="258"/>
        <v>0</v>
      </c>
      <c r="AY747" s="46">
        <v>9072091.6099999994</v>
      </c>
      <c r="AZ747" s="46">
        <v>8078933.4500000002</v>
      </c>
      <c r="BA747" s="46"/>
      <c r="BB747" s="46"/>
      <c r="BC747" s="46"/>
      <c r="BD747" s="46"/>
      <c r="BE747" s="45"/>
      <c r="BF747" s="45">
        <v>0</v>
      </c>
      <c r="BG747" s="46"/>
      <c r="BH747" s="46"/>
      <c r="BI747" s="46"/>
      <c r="BJ747" s="46"/>
      <c r="BK747" s="46"/>
      <c r="BL747" s="46">
        <v>725767.33</v>
      </c>
      <c r="BM747" s="46">
        <v>90720.92</v>
      </c>
      <c r="BN747" s="46">
        <v>176669.91</v>
      </c>
      <c r="BP747" s="48">
        <f>+AY747-'Приложение 2'!E749</f>
        <v>0</v>
      </c>
    </row>
    <row r="748" spans="1:73" ht="12.75" customHeight="1" x14ac:dyDescent="0.2">
      <c r="A748" s="36">
        <f t="shared" si="252"/>
        <v>734</v>
      </c>
      <c r="B748" s="36">
        <f t="shared" si="253"/>
        <v>244</v>
      </c>
      <c r="C748" s="37" t="s">
        <v>870</v>
      </c>
      <c r="D748" s="37" t="s">
        <v>871</v>
      </c>
      <c r="E748" s="38" t="s">
        <v>83</v>
      </c>
      <c r="F748" s="39" t="s">
        <v>61</v>
      </c>
      <c r="G748" s="39">
        <v>5</v>
      </c>
      <c r="H748" s="39">
        <v>2</v>
      </c>
      <c r="I748" s="39">
        <v>1668.6</v>
      </c>
      <c r="J748" s="39">
        <v>1384.9</v>
      </c>
      <c r="K748" s="38">
        <v>0</v>
      </c>
      <c r="L748" s="40">
        <v>57</v>
      </c>
      <c r="M748" s="41">
        <f t="shared" si="251"/>
        <v>1554023.99</v>
      </c>
      <c r="N748" s="41"/>
      <c r="O748" s="41">
        <v>0</v>
      </c>
      <c r="P748" s="41">
        <v>0</v>
      </c>
      <c r="Q748" s="41">
        <f t="shared" si="259"/>
        <v>977899.99900000007</v>
      </c>
      <c r="R748" s="41">
        <f>+AY748-O748-P748-Q748</f>
        <v>576123.99099999992</v>
      </c>
      <c r="S748" s="41">
        <v>0</v>
      </c>
      <c r="T748" s="38">
        <v>977.31</v>
      </c>
      <c r="U748" s="38">
        <v>1122.1199999999999</v>
      </c>
      <c r="V748" s="39">
        <v>2027</v>
      </c>
      <c r="W748" s="49">
        <v>814744.93</v>
      </c>
      <c r="X748" s="43">
        <f t="shared" si="260"/>
        <v>163155.06900000002</v>
      </c>
      <c r="Y748" s="50">
        <f>+(J748*11.55+K748*23.1)*12*30</f>
        <v>5758414.2000000002</v>
      </c>
      <c r="Z748" s="33"/>
      <c r="AA748" s="44">
        <f t="shared" si="254"/>
        <v>1554023.9898135399</v>
      </c>
      <c r="AB748" s="43">
        <v>0</v>
      </c>
      <c r="AC748" s="43">
        <v>1353483.41</v>
      </c>
      <c r="AD748" s="43">
        <v>0</v>
      </c>
      <c r="AE748" s="43">
        <v>0</v>
      </c>
      <c r="AF748" s="43">
        <v>0</v>
      </c>
      <c r="AG748" s="43">
        <v>0</v>
      </c>
      <c r="AH748" s="43">
        <v>0</v>
      </c>
      <c r="AI748" s="43">
        <v>0</v>
      </c>
      <c r="AJ748" s="43">
        <v>0</v>
      </c>
      <c r="AK748" s="43">
        <v>0</v>
      </c>
      <c r="AL748" s="43">
        <v>0</v>
      </c>
      <c r="AM748" s="43">
        <v>0</v>
      </c>
      <c r="AN748" s="43">
        <v>155402.399</v>
      </c>
      <c r="AO748" s="43">
        <v>15540.2399</v>
      </c>
      <c r="AP748" s="43">
        <v>29597.940913539998</v>
      </c>
      <c r="AQ748" s="5">
        <f t="shared" si="255"/>
        <v>1</v>
      </c>
      <c r="AS748" s="36">
        <f t="shared" si="262"/>
        <v>322</v>
      </c>
      <c r="AT748" s="36">
        <f t="shared" si="263"/>
        <v>242</v>
      </c>
      <c r="AU748" s="37" t="s">
        <v>870</v>
      </c>
      <c r="AV748" s="37" t="s">
        <v>871</v>
      </c>
      <c r="AW748" s="37"/>
      <c r="AX748" s="45">
        <f t="shared" si="258"/>
        <v>0</v>
      </c>
      <c r="AY748" s="46">
        <v>1554023.99</v>
      </c>
      <c r="AZ748" s="46"/>
      <c r="BA748" s="46">
        <v>1353483.41</v>
      </c>
      <c r="BB748" s="46"/>
      <c r="BC748" s="46"/>
      <c r="BD748" s="46"/>
      <c r="BE748" s="45"/>
      <c r="BF748" s="45">
        <v>0</v>
      </c>
      <c r="BG748" s="46"/>
      <c r="BH748" s="46"/>
      <c r="BI748" s="46"/>
      <c r="BJ748" s="46"/>
      <c r="BK748" s="46"/>
      <c r="BL748" s="46">
        <v>155402.4</v>
      </c>
      <c r="BM748" s="46">
        <v>15540.24</v>
      </c>
      <c r="BN748" s="46">
        <v>29597.94</v>
      </c>
      <c r="BP748" s="48">
        <f>+AY748-'Приложение 2'!E750</f>
        <v>0</v>
      </c>
    </row>
    <row r="749" spans="1:73" ht="12.75" customHeight="1" x14ac:dyDescent="0.2">
      <c r="A749" s="36">
        <f t="shared" si="252"/>
        <v>735</v>
      </c>
      <c r="B749" s="36">
        <f t="shared" si="253"/>
        <v>245</v>
      </c>
      <c r="C749" s="37" t="s">
        <v>270</v>
      </c>
      <c r="D749" s="36" t="s">
        <v>872</v>
      </c>
      <c r="E749" s="38" t="s">
        <v>110</v>
      </c>
      <c r="F749" s="39" t="s">
        <v>61</v>
      </c>
      <c r="G749" s="39">
        <v>5</v>
      </c>
      <c r="H749" s="39">
        <v>4</v>
      </c>
      <c r="I749" s="38">
        <v>4303</v>
      </c>
      <c r="J749" s="38">
        <v>4089.7</v>
      </c>
      <c r="K749" s="38">
        <v>213.3</v>
      </c>
      <c r="L749" s="40">
        <v>80</v>
      </c>
      <c r="M749" s="41">
        <f t="shared" si="251"/>
        <v>23771751.359999999</v>
      </c>
      <c r="N749" s="41"/>
      <c r="O749" s="41">
        <v>213386.03</v>
      </c>
      <c r="P749" s="41">
        <v>0</v>
      </c>
      <c r="Q749" s="41">
        <f t="shared" si="259"/>
        <v>3305529.2930000005</v>
      </c>
      <c r="R749" s="41">
        <v>1877877.54</v>
      </c>
      <c r="S749" s="41">
        <v>18374958.497000001</v>
      </c>
      <c r="T749" s="38">
        <v>4674.74</v>
      </c>
      <c r="U749" s="38">
        <v>5524.46</v>
      </c>
      <c r="V749" s="39">
        <v>2027</v>
      </c>
      <c r="W749" s="43">
        <v>2773463.99</v>
      </c>
      <c r="X749" s="43">
        <f t="shared" si="260"/>
        <v>532065.30300000007</v>
      </c>
      <c r="Y749" s="43">
        <f>+(J749*11.55+K749*23.1)*12*30</f>
        <v>18778775.400000002</v>
      </c>
      <c r="Z749" s="33"/>
      <c r="AA749" s="43">
        <f t="shared" si="254"/>
        <v>23771751.371438239</v>
      </c>
      <c r="AB749" s="43">
        <v>0</v>
      </c>
      <c r="AC749" s="43">
        <v>0</v>
      </c>
      <c r="AD749" s="43">
        <v>4260215.0999999996</v>
      </c>
      <c r="AE749" s="43">
        <v>2752037.28</v>
      </c>
      <c r="AF749" s="43">
        <v>1699794.27</v>
      </c>
      <c r="AG749" s="43">
        <v>0</v>
      </c>
      <c r="AH749" s="43">
        <v>0</v>
      </c>
      <c r="AI749" s="43">
        <v>0</v>
      </c>
      <c r="AJ749" s="43">
        <v>0</v>
      </c>
      <c r="AK749" s="43">
        <v>0</v>
      </c>
      <c r="AL749" s="43">
        <v>0</v>
      </c>
      <c r="AM749" s="43">
        <v>11403360</v>
      </c>
      <c r="AN749" s="43">
        <v>2978744.0046000001</v>
      </c>
      <c r="AO749" s="43">
        <v>237717.51379999999</v>
      </c>
      <c r="AP749" s="43">
        <v>439883.20303824003</v>
      </c>
      <c r="AQ749" s="5">
        <f t="shared" si="255"/>
        <v>4</v>
      </c>
      <c r="AS749" s="36">
        <f t="shared" si="262"/>
        <v>323</v>
      </c>
      <c r="AT749" s="36">
        <f t="shared" si="263"/>
        <v>243</v>
      </c>
      <c r="AU749" s="37" t="s">
        <v>270</v>
      </c>
      <c r="AV749" s="37" t="s">
        <v>872</v>
      </c>
      <c r="AW749" s="37"/>
      <c r="AX749" s="45">
        <f t="shared" si="258"/>
        <v>0</v>
      </c>
      <c r="AY749" s="46">
        <v>23771751.359999999</v>
      </c>
      <c r="AZ749" s="46"/>
      <c r="BA749" s="46"/>
      <c r="BB749" s="46">
        <v>4260215.0999999996</v>
      </c>
      <c r="BC749" s="46">
        <v>2752037.28</v>
      </c>
      <c r="BD749" s="46">
        <v>1699794.27</v>
      </c>
      <c r="BE749" s="45"/>
      <c r="BF749" s="45">
        <v>0</v>
      </c>
      <c r="BG749" s="46"/>
      <c r="BH749" s="46"/>
      <c r="BI749" s="46"/>
      <c r="BJ749" s="46"/>
      <c r="BK749" s="46">
        <v>11403360</v>
      </c>
      <c r="BL749" s="46">
        <v>2978744</v>
      </c>
      <c r="BM749" s="46">
        <v>237717.51</v>
      </c>
      <c r="BN749" s="46">
        <v>439883.2</v>
      </c>
      <c r="BP749" s="48">
        <f>+AY749-'Приложение 2'!E751</f>
        <v>0</v>
      </c>
      <c r="BR749" s="74"/>
      <c r="BT749" s="75"/>
      <c r="BU749" s="75"/>
    </row>
    <row r="750" spans="1:73" ht="15" customHeight="1" x14ac:dyDescent="0.2">
      <c r="A750" s="36">
        <f t="shared" si="252"/>
        <v>736</v>
      </c>
      <c r="B750" s="36">
        <f t="shared" si="253"/>
        <v>246</v>
      </c>
      <c r="C750" s="37" t="s">
        <v>270</v>
      </c>
      <c r="D750" s="36" t="s">
        <v>873</v>
      </c>
      <c r="E750" s="38" t="s">
        <v>96</v>
      </c>
      <c r="F750" s="39" t="s">
        <v>61</v>
      </c>
      <c r="G750" s="39">
        <v>2</v>
      </c>
      <c r="H750" s="39">
        <v>1</v>
      </c>
      <c r="I750" s="38">
        <v>592.70000000000005</v>
      </c>
      <c r="J750" s="38">
        <v>592.70000000000005</v>
      </c>
      <c r="K750" s="38">
        <v>0</v>
      </c>
      <c r="L750" s="40">
        <v>13</v>
      </c>
      <c r="M750" s="41">
        <f t="shared" si="251"/>
        <v>410426.96</v>
      </c>
      <c r="N750" s="41"/>
      <c r="O750" s="41">
        <v>0</v>
      </c>
      <c r="P750" s="41">
        <v>0</v>
      </c>
      <c r="Q750" s="41">
        <f t="shared" si="259"/>
        <v>69825.987000000008</v>
      </c>
      <c r="R750" s="41">
        <f>+AY750-O750-P750-Q750</f>
        <v>340600.973</v>
      </c>
      <c r="S750" s="41">
        <v>0</v>
      </c>
      <c r="T750" s="38">
        <v>467.58</v>
      </c>
      <c r="U750" s="38">
        <v>692.47</v>
      </c>
      <c r="V750" s="39">
        <v>2027</v>
      </c>
      <c r="W750" s="50">
        <v>0</v>
      </c>
      <c r="X750" s="43">
        <f t="shared" si="260"/>
        <v>69825.987000000008</v>
      </c>
      <c r="Y750" s="50" t="e">
        <f>+(J750*11.55+K750*23.1)*12*30+[4]Лист1!$BC$160</f>
        <v>#REF!</v>
      </c>
      <c r="Z750" s="33"/>
      <c r="AA750" s="53">
        <f t="shared" si="254"/>
        <v>410426.96533902001</v>
      </c>
      <c r="AB750" s="43">
        <v>0</v>
      </c>
      <c r="AC750" s="43">
        <v>0</v>
      </c>
      <c r="AD750" s="43">
        <v>0</v>
      </c>
      <c r="AE750" s="43">
        <v>0</v>
      </c>
      <c r="AF750" s="43">
        <v>277134.24</v>
      </c>
      <c r="AG750" s="43">
        <v>0</v>
      </c>
      <c r="AH750" s="43">
        <v>0</v>
      </c>
      <c r="AI750" s="43">
        <v>0</v>
      </c>
      <c r="AJ750" s="43">
        <v>0</v>
      </c>
      <c r="AK750" s="43">
        <v>0</v>
      </c>
      <c r="AL750" s="43">
        <v>0</v>
      </c>
      <c r="AM750" s="43">
        <v>0</v>
      </c>
      <c r="AN750" s="43">
        <v>123128.091</v>
      </c>
      <c r="AO750" s="43">
        <v>4104.2696999999998</v>
      </c>
      <c r="AP750" s="43">
        <v>6060.3646390200001</v>
      </c>
      <c r="AQ750" s="5">
        <f t="shared" si="255"/>
        <v>1</v>
      </c>
      <c r="AS750" s="36">
        <f t="shared" si="262"/>
        <v>324</v>
      </c>
      <c r="AT750" s="36">
        <f t="shared" si="263"/>
        <v>244</v>
      </c>
      <c r="AU750" s="37" t="s">
        <v>270</v>
      </c>
      <c r="AV750" s="37" t="s">
        <v>873</v>
      </c>
      <c r="AW750" s="37"/>
      <c r="AX750" s="45">
        <f t="shared" si="258"/>
        <v>0</v>
      </c>
      <c r="AY750" s="46">
        <v>410426.96</v>
      </c>
      <c r="AZ750" s="46"/>
      <c r="BA750" s="46"/>
      <c r="BB750" s="46"/>
      <c r="BC750" s="46"/>
      <c r="BD750" s="46">
        <v>277134.24</v>
      </c>
      <c r="BE750" s="45"/>
      <c r="BF750" s="45">
        <v>0</v>
      </c>
      <c r="BG750" s="46"/>
      <c r="BH750" s="46"/>
      <c r="BI750" s="46"/>
      <c r="BJ750" s="46"/>
      <c r="BK750" s="46"/>
      <c r="BL750" s="46">
        <v>123128.09</v>
      </c>
      <c r="BM750" s="46">
        <v>4104.2700000000004</v>
      </c>
      <c r="BN750" s="46">
        <v>6060.36</v>
      </c>
      <c r="BP750" s="48">
        <f>+AY750-'Приложение 2'!E752</f>
        <v>0</v>
      </c>
    </row>
    <row r="751" spans="1:73" ht="12.75" customHeight="1" x14ac:dyDescent="0.2">
      <c r="A751" s="36">
        <f t="shared" si="252"/>
        <v>737</v>
      </c>
      <c r="B751" s="36">
        <f t="shared" si="253"/>
        <v>247</v>
      </c>
      <c r="C751" s="37" t="s">
        <v>270</v>
      </c>
      <c r="D751" s="36" t="s">
        <v>874</v>
      </c>
      <c r="E751" s="38" t="s">
        <v>129</v>
      </c>
      <c r="F751" s="39" t="s">
        <v>61</v>
      </c>
      <c r="G751" s="39">
        <v>4</v>
      </c>
      <c r="H751" s="39">
        <v>4</v>
      </c>
      <c r="I751" s="38">
        <v>3840.1</v>
      </c>
      <c r="J751" s="38">
        <v>3427.4</v>
      </c>
      <c r="K751" s="38">
        <v>412.7</v>
      </c>
      <c r="L751" s="40">
        <v>110</v>
      </c>
      <c r="M751" s="41">
        <f t="shared" si="251"/>
        <v>2246535.2999999998</v>
      </c>
      <c r="N751" s="41"/>
      <c r="O751" s="41">
        <v>0</v>
      </c>
      <c r="P751" s="41">
        <v>0</v>
      </c>
      <c r="Q751" s="41">
        <f t="shared" si="259"/>
        <v>501022.36800000007</v>
      </c>
      <c r="R751" s="41">
        <f>+AY751-O751-P751-Q751</f>
        <v>1745512.9319999998</v>
      </c>
      <c r="S751" s="41">
        <v>0</v>
      </c>
      <c r="T751" s="38">
        <v>395.03</v>
      </c>
      <c r="U751" s="38">
        <v>585.02</v>
      </c>
      <c r="V751" s="39">
        <v>2027</v>
      </c>
      <c r="W751" s="43">
        <v>0</v>
      </c>
      <c r="X751" s="43">
        <f t="shared" si="260"/>
        <v>501022.36800000007</v>
      </c>
      <c r="Y751" s="43" t="e">
        <f>+(J751*11.55+K751*23.1)*12*30+[4]Лист1!$BC$162</f>
        <v>#REF!</v>
      </c>
      <c r="Z751" s="33"/>
      <c r="AA751" s="53">
        <f t="shared" si="254"/>
        <v>2246535.3032398</v>
      </c>
      <c r="AB751" s="43">
        <v>0</v>
      </c>
      <c r="AC751" s="43">
        <v>0</v>
      </c>
      <c r="AD751" s="43">
        <v>0</v>
      </c>
      <c r="AE751" s="43">
        <v>0</v>
      </c>
      <c r="AF751" s="43">
        <v>1516937.02</v>
      </c>
      <c r="AG751" s="43">
        <v>0</v>
      </c>
      <c r="AH751" s="43">
        <v>0</v>
      </c>
      <c r="AI751" s="43">
        <v>0</v>
      </c>
      <c r="AJ751" s="43">
        <v>0</v>
      </c>
      <c r="AK751" s="43">
        <v>0</v>
      </c>
      <c r="AL751" s="43">
        <v>0</v>
      </c>
      <c r="AM751" s="43">
        <v>0</v>
      </c>
      <c r="AN751" s="43">
        <v>673960.59</v>
      </c>
      <c r="AO751" s="43">
        <v>22465.352999999999</v>
      </c>
      <c r="AP751" s="43">
        <v>33172.340239800003</v>
      </c>
      <c r="AQ751" s="5">
        <f t="shared" si="255"/>
        <v>1</v>
      </c>
      <c r="AS751" s="36">
        <f>+AS625+1</f>
        <v>200</v>
      </c>
      <c r="AT751" s="36">
        <f>+AT625+1</f>
        <v>120</v>
      </c>
      <c r="AU751" s="37" t="s">
        <v>270</v>
      </c>
      <c r="AV751" s="37" t="s">
        <v>874</v>
      </c>
      <c r="AW751" s="37"/>
      <c r="AX751" s="45">
        <f t="shared" si="258"/>
        <v>0</v>
      </c>
      <c r="AY751" s="46">
        <v>2246535.2999999998</v>
      </c>
      <c r="AZ751" s="46"/>
      <c r="BA751" s="46"/>
      <c r="BB751" s="46"/>
      <c r="BC751" s="46"/>
      <c r="BD751" s="46">
        <v>1516937.02</v>
      </c>
      <c r="BE751" s="45"/>
      <c r="BF751" s="45">
        <v>0</v>
      </c>
      <c r="BG751" s="46"/>
      <c r="BH751" s="46"/>
      <c r="BI751" s="46"/>
      <c r="BJ751" s="46"/>
      <c r="BK751" s="46"/>
      <c r="BL751" s="46">
        <v>673960.59</v>
      </c>
      <c r="BM751" s="46">
        <v>22465.35</v>
      </c>
      <c r="BN751" s="46">
        <v>33172.339999999997</v>
      </c>
      <c r="BP751" s="48">
        <f>+AY751-'Приложение 2'!E753</f>
        <v>0</v>
      </c>
    </row>
    <row r="752" spans="1:73" ht="12.75" customHeight="1" x14ac:dyDescent="0.2">
      <c r="A752" s="36">
        <f t="shared" si="252"/>
        <v>738</v>
      </c>
      <c r="B752" s="36">
        <f t="shared" si="253"/>
        <v>248</v>
      </c>
      <c r="C752" s="37" t="s">
        <v>270</v>
      </c>
      <c r="D752" s="37" t="s">
        <v>875</v>
      </c>
      <c r="E752" s="38" t="s">
        <v>69</v>
      </c>
      <c r="F752" s="39" t="s">
        <v>61</v>
      </c>
      <c r="G752" s="39">
        <v>5</v>
      </c>
      <c r="H752" s="39">
        <v>6</v>
      </c>
      <c r="I752" s="39">
        <v>2691.5</v>
      </c>
      <c r="J752" s="39">
        <v>2691.5</v>
      </c>
      <c r="K752" s="38">
        <v>0</v>
      </c>
      <c r="L752" s="40">
        <v>110</v>
      </c>
      <c r="M752" s="41">
        <f t="shared" si="251"/>
        <v>47408592.399999999</v>
      </c>
      <c r="N752" s="41"/>
      <c r="O752" s="41">
        <v>1604036.92</v>
      </c>
      <c r="P752" s="41">
        <v>0</v>
      </c>
      <c r="Q752" s="41">
        <f t="shared" si="259"/>
        <v>2478342.585</v>
      </c>
      <c r="R752" s="41">
        <v>1119125.7</v>
      </c>
      <c r="S752" s="41">
        <v>42207087.195</v>
      </c>
      <c r="T752" s="38">
        <v>15306.06</v>
      </c>
      <c r="U752" s="38">
        <v>17614.189999999999</v>
      </c>
      <c r="V752" s="39">
        <v>2027</v>
      </c>
      <c r="W752" s="42">
        <v>2161256.9700000002</v>
      </c>
      <c r="X752" s="43">
        <f t="shared" si="260"/>
        <v>317085.61499999999</v>
      </c>
      <c r="Y752" s="43">
        <f>+(J752*11.55+K752*23.1)*12*30</f>
        <v>11191257</v>
      </c>
      <c r="Z752" s="33"/>
      <c r="AA752" s="43">
        <f t="shared" si="254"/>
        <v>47408592.404887229</v>
      </c>
      <c r="AB752" s="43">
        <v>5693599.0700000003</v>
      </c>
      <c r="AC752" s="43">
        <v>2630443.06</v>
      </c>
      <c r="AD752" s="43">
        <v>2664738.31</v>
      </c>
      <c r="AE752" s="43">
        <v>1721382.37</v>
      </c>
      <c r="AF752" s="43">
        <v>1063210.8500000001</v>
      </c>
      <c r="AG752" s="43">
        <v>0</v>
      </c>
      <c r="AH752" s="43">
        <v>0</v>
      </c>
      <c r="AI752" s="43">
        <v>0</v>
      </c>
      <c r="AJ752" s="43">
        <v>13378907.34</v>
      </c>
      <c r="AK752" s="43">
        <v>0</v>
      </c>
      <c r="AL752" s="43">
        <v>6911254.0199999996</v>
      </c>
      <c r="AM752" s="43">
        <v>7132731.46</v>
      </c>
      <c r="AN752" s="43">
        <v>4837361.0893000001</v>
      </c>
      <c r="AO752" s="43">
        <v>474085.9241</v>
      </c>
      <c r="AP752" s="43">
        <v>900878.91148724</v>
      </c>
      <c r="AQ752" s="5">
        <f t="shared" si="255"/>
        <v>8</v>
      </c>
      <c r="AS752" s="36">
        <f>+AS178+1</f>
        <v>326</v>
      </c>
      <c r="AT752" s="36">
        <f>+AT178+1</f>
        <v>246</v>
      </c>
      <c r="AU752" s="37" t="s">
        <v>270</v>
      </c>
      <c r="AV752" s="37" t="s">
        <v>875</v>
      </c>
      <c r="AW752" s="37"/>
      <c r="AX752" s="45">
        <f t="shared" si="258"/>
        <v>0</v>
      </c>
      <c r="AY752" s="46">
        <v>47408592.399999999</v>
      </c>
      <c r="AZ752" s="46">
        <v>5693599.0700000003</v>
      </c>
      <c r="BA752" s="46">
        <v>2630443.06</v>
      </c>
      <c r="BB752" s="46">
        <v>2664738.31</v>
      </c>
      <c r="BC752" s="46">
        <v>1721382.37</v>
      </c>
      <c r="BD752" s="46">
        <v>1063210.8500000001</v>
      </c>
      <c r="BE752" s="45"/>
      <c r="BF752" s="45">
        <v>0</v>
      </c>
      <c r="BG752" s="46"/>
      <c r="BH752" s="46">
        <v>13378907.34</v>
      </c>
      <c r="BI752" s="46"/>
      <c r="BJ752" s="46">
        <v>6911254.0199999996</v>
      </c>
      <c r="BK752" s="46">
        <v>7132731.46</v>
      </c>
      <c r="BL752" s="46">
        <v>4837361.09</v>
      </c>
      <c r="BM752" s="46">
        <v>474085.92</v>
      </c>
      <c r="BN752" s="46">
        <v>900878.91</v>
      </c>
      <c r="BP752" s="48">
        <f>+AY752-'Приложение 2'!E754</f>
        <v>0</v>
      </c>
      <c r="BR752" s="74"/>
      <c r="BT752" s="75"/>
      <c r="BU752" s="75"/>
    </row>
    <row r="753" spans="1:73" ht="12.75" customHeight="1" x14ac:dyDescent="0.2">
      <c r="A753" s="36">
        <f t="shared" si="252"/>
        <v>739</v>
      </c>
      <c r="B753" s="36">
        <f t="shared" si="253"/>
        <v>249</v>
      </c>
      <c r="C753" s="37" t="s">
        <v>270</v>
      </c>
      <c r="D753" s="37" t="s">
        <v>876</v>
      </c>
      <c r="E753" s="38" t="s">
        <v>400</v>
      </c>
      <c r="F753" s="39" t="s">
        <v>61</v>
      </c>
      <c r="G753" s="39">
        <v>5</v>
      </c>
      <c r="H753" s="39">
        <v>4</v>
      </c>
      <c r="I753" s="39">
        <v>3563.31</v>
      </c>
      <c r="J753" s="39">
        <v>3474.7</v>
      </c>
      <c r="K753" s="38">
        <v>88.610000000000099</v>
      </c>
      <c r="L753" s="40">
        <v>114</v>
      </c>
      <c r="M753" s="41">
        <f t="shared" si="251"/>
        <v>20110929.690000001</v>
      </c>
      <c r="N753" s="41"/>
      <c r="O753" s="41">
        <v>928429.4</v>
      </c>
      <c r="P753" s="41">
        <v>0</v>
      </c>
      <c r="Q753" s="41">
        <f t="shared" si="259"/>
        <v>430232.69520000007</v>
      </c>
      <c r="R753" s="41">
        <v>1319006.6170000001</v>
      </c>
      <c r="S753" s="41">
        <v>17433260.9778</v>
      </c>
      <c r="T753" s="38">
        <v>4970.8</v>
      </c>
      <c r="U753" s="38">
        <v>5643.89</v>
      </c>
      <c r="V753" s="39">
        <v>2027</v>
      </c>
      <c r="W753" s="49">
        <v>0</v>
      </c>
      <c r="X753" s="43">
        <f t="shared" si="260"/>
        <v>430232.69520000007</v>
      </c>
      <c r="Y753" s="50" t="e">
        <f>+(J753*11.55+K753*23.1)*12*30+[4]Лист1!$BC$163</f>
        <v>#REF!</v>
      </c>
      <c r="Z753" s="33"/>
      <c r="AA753" s="44">
        <f t="shared" si="254"/>
        <v>20110929.683636799</v>
      </c>
      <c r="AB753" s="43">
        <v>0</v>
      </c>
      <c r="AC753" s="43">
        <v>0</v>
      </c>
      <c r="AD753" s="43">
        <v>0</v>
      </c>
      <c r="AE753" s="43">
        <v>0</v>
      </c>
      <c r="AF753" s="43">
        <v>0</v>
      </c>
      <c r="AG753" s="43">
        <v>0</v>
      </c>
      <c r="AH753" s="43">
        <v>0</v>
      </c>
      <c r="AI753" s="43">
        <v>0</v>
      </c>
      <c r="AJ753" s="43">
        <v>17712500.210000001</v>
      </c>
      <c r="AK753" s="43">
        <v>0</v>
      </c>
      <c r="AL753" s="43">
        <v>0</v>
      </c>
      <c r="AM753" s="43">
        <v>0</v>
      </c>
      <c r="AN753" s="43">
        <v>1809983.6712</v>
      </c>
      <c r="AO753" s="43">
        <v>201109.29680000001</v>
      </c>
      <c r="AP753" s="43">
        <v>387336.50563680002</v>
      </c>
      <c r="AQ753" s="5">
        <f t="shared" si="255"/>
        <v>1</v>
      </c>
      <c r="AS753" s="36">
        <f t="shared" ref="AS753:AS763" si="265">+AS752+1</f>
        <v>327</v>
      </c>
      <c r="AT753" s="36">
        <f t="shared" ref="AT753:AT763" si="266">+AT752+1</f>
        <v>247</v>
      </c>
      <c r="AU753" s="37" t="s">
        <v>270</v>
      </c>
      <c r="AV753" s="37" t="s">
        <v>876</v>
      </c>
      <c r="AW753" s="37"/>
      <c r="AX753" s="45">
        <f t="shared" si="258"/>
        <v>0</v>
      </c>
      <c r="AY753" s="46">
        <v>20110929.690000001</v>
      </c>
      <c r="AZ753" s="46"/>
      <c r="BA753" s="46"/>
      <c r="BB753" s="46"/>
      <c r="BC753" s="46"/>
      <c r="BD753" s="46"/>
      <c r="BE753" s="45"/>
      <c r="BF753" s="45">
        <v>0</v>
      </c>
      <c r="BG753" s="46"/>
      <c r="BH753" s="46">
        <v>17712500.210000001</v>
      </c>
      <c r="BI753" s="46"/>
      <c r="BJ753" s="46"/>
      <c r="BK753" s="46"/>
      <c r="BL753" s="46">
        <v>1809983.67</v>
      </c>
      <c r="BM753" s="46">
        <v>201109.3</v>
      </c>
      <c r="BN753" s="46">
        <v>387336.51</v>
      </c>
      <c r="BP753" s="48">
        <f>+AY753-'Приложение 2'!E755</f>
        <v>0</v>
      </c>
      <c r="BR753" s="74"/>
      <c r="BT753" s="75"/>
      <c r="BU753" s="75"/>
    </row>
    <row r="754" spans="1:73" ht="12.75" customHeight="1" x14ac:dyDescent="0.2">
      <c r="A754" s="36">
        <f t="shared" si="252"/>
        <v>740</v>
      </c>
      <c r="B754" s="36">
        <f t="shared" si="253"/>
        <v>250</v>
      </c>
      <c r="C754" s="37" t="s">
        <v>270</v>
      </c>
      <c r="D754" s="36" t="s">
        <v>877</v>
      </c>
      <c r="E754" s="38" t="s">
        <v>127</v>
      </c>
      <c r="F754" s="39" t="s">
        <v>61</v>
      </c>
      <c r="G754" s="39">
        <v>4</v>
      </c>
      <c r="H754" s="39">
        <v>2</v>
      </c>
      <c r="I754" s="38">
        <v>1193.4000000000001</v>
      </c>
      <c r="J754" s="38">
        <v>1193.4000000000001</v>
      </c>
      <c r="K754" s="38">
        <v>0</v>
      </c>
      <c r="L754" s="40">
        <v>41</v>
      </c>
      <c r="M754" s="41">
        <f t="shared" si="251"/>
        <v>5894727.71</v>
      </c>
      <c r="N754" s="41"/>
      <c r="O754" s="41">
        <v>91005.22</v>
      </c>
      <c r="P754" s="41">
        <v>0</v>
      </c>
      <c r="Q754" s="41">
        <f t="shared" si="259"/>
        <v>848033.32400000002</v>
      </c>
      <c r="R754" s="41">
        <f>+AY754-O754-P754-Q754</f>
        <v>4955689.1660000002</v>
      </c>
      <c r="S754" s="41">
        <v>0</v>
      </c>
      <c r="T754" s="38">
        <v>4279.71</v>
      </c>
      <c r="U754" s="38">
        <v>4939.4399999999996</v>
      </c>
      <c r="V754" s="39">
        <v>2027</v>
      </c>
      <c r="W754" s="43">
        <v>707438.87</v>
      </c>
      <c r="X754" s="43">
        <f t="shared" si="260"/>
        <v>140594.45400000003</v>
      </c>
      <c r="Y754" s="43">
        <f>+(J754*11.55+K754*23.1)*12*30</f>
        <v>4962157.2</v>
      </c>
      <c r="Z754" s="33"/>
      <c r="AA754" s="53">
        <f t="shared" si="254"/>
        <v>5894727.7050133999</v>
      </c>
      <c r="AB754" s="43">
        <v>0</v>
      </c>
      <c r="AC754" s="43">
        <v>0</v>
      </c>
      <c r="AD754" s="43">
        <v>1181533.98</v>
      </c>
      <c r="AE754" s="43">
        <v>763253.85</v>
      </c>
      <c r="AF754" s="43">
        <v>0</v>
      </c>
      <c r="AG754" s="43">
        <v>0</v>
      </c>
      <c r="AH754" s="43">
        <v>0</v>
      </c>
      <c r="AI754" s="43">
        <v>0</v>
      </c>
      <c r="AJ754" s="43">
        <v>0</v>
      </c>
      <c r="AK754" s="43">
        <v>0</v>
      </c>
      <c r="AL754" s="43">
        <v>0</v>
      </c>
      <c r="AM754" s="43">
        <v>3162623.71</v>
      </c>
      <c r="AN754" s="43">
        <v>616680.14199999999</v>
      </c>
      <c r="AO754" s="43">
        <v>58947.277000000002</v>
      </c>
      <c r="AP754" s="43">
        <v>111688.7460134</v>
      </c>
      <c r="AQ754" s="5">
        <f t="shared" si="255"/>
        <v>3</v>
      </c>
      <c r="AS754" s="36">
        <f t="shared" si="265"/>
        <v>328</v>
      </c>
      <c r="AT754" s="36">
        <f t="shared" si="266"/>
        <v>248</v>
      </c>
      <c r="AU754" s="37" t="s">
        <v>270</v>
      </c>
      <c r="AV754" s="37" t="s">
        <v>877</v>
      </c>
      <c r="AW754" s="37"/>
      <c r="AX754" s="45">
        <f t="shared" si="258"/>
        <v>0</v>
      </c>
      <c r="AY754" s="46">
        <v>5894727.71</v>
      </c>
      <c r="AZ754" s="46"/>
      <c r="BA754" s="46"/>
      <c r="BB754" s="46">
        <v>1181533.98</v>
      </c>
      <c r="BC754" s="46">
        <v>763253.85</v>
      </c>
      <c r="BD754" s="46"/>
      <c r="BE754" s="45"/>
      <c r="BF754" s="45">
        <v>0</v>
      </c>
      <c r="BG754" s="46"/>
      <c r="BH754" s="46"/>
      <c r="BI754" s="46"/>
      <c r="BJ754" s="46"/>
      <c r="BK754" s="46">
        <v>3162623.71</v>
      </c>
      <c r="BL754" s="46">
        <v>616680.14</v>
      </c>
      <c r="BM754" s="46">
        <v>58947.28</v>
      </c>
      <c r="BN754" s="46">
        <v>111688.75</v>
      </c>
      <c r="BP754" s="48">
        <f>+AY754-'Приложение 2'!E756</f>
        <v>0</v>
      </c>
    </row>
    <row r="755" spans="1:73" ht="12.75" customHeight="1" x14ac:dyDescent="0.2">
      <c r="A755" s="36">
        <f t="shared" si="252"/>
        <v>741</v>
      </c>
      <c r="B755" s="36">
        <f t="shared" si="253"/>
        <v>251</v>
      </c>
      <c r="C755" s="37" t="s">
        <v>270</v>
      </c>
      <c r="D755" s="36" t="s">
        <v>878</v>
      </c>
      <c r="E755" s="38" t="s">
        <v>108</v>
      </c>
      <c r="F755" s="39" t="s">
        <v>61</v>
      </c>
      <c r="G755" s="39">
        <v>2</v>
      </c>
      <c r="H755" s="39">
        <v>2</v>
      </c>
      <c r="I755" s="38">
        <v>769.8</v>
      </c>
      <c r="J755" s="38">
        <v>769.8</v>
      </c>
      <c r="K755" s="38">
        <v>0</v>
      </c>
      <c r="L755" s="40">
        <v>34</v>
      </c>
      <c r="M755" s="41">
        <f t="shared" si="251"/>
        <v>15670895.58</v>
      </c>
      <c r="N755" s="41"/>
      <c r="O755" s="41">
        <v>3867737.94</v>
      </c>
      <c r="P755" s="41">
        <v>0</v>
      </c>
      <c r="Q755" s="41">
        <f t="shared" si="259"/>
        <v>339452.31799999997</v>
      </c>
      <c r="R755" s="41">
        <f>IF(Y755&gt;0, Y755, 0)</f>
        <v>3200828.4</v>
      </c>
      <c r="S755" s="41">
        <f>IF(Y755&gt;0, AY755-O755-P755-Q755-R755, 0)</f>
        <v>8262876.9220000003</v>
      </c>
      <c r="T755" s="38">
        <v>17699.73</v>
      </c>
      <c r="U755" s="38">
        <v>20357.099999999999</v>
      </c>
      <c r="V755" s="39">
        <v>2027</v>
      </c>
      <c r="W755" s="50">
        <v>248762.18</v>
      </c>
      <c r="X755" s="43">
        <f t="shared" si="260"/>
        <v>90690.137999999992</v>
      </c>
      <c r="Y755" s="50">
        <f>+(J755*11.55+K755*23.1)*12*30</f>
        <v>3200828.4</v>
      </c>
      <c r="Z755" s="33"/>
      <c r="AA755" s="43">
        <f t="shared" si="254"/>
        <v>15670895.5821588</v>
      </c>
      <c r="AB755" s="43">
        <v>0</v>
      </c>
      <c r="AC755" s="43">
        <v>0</v>
      </c>
      <c r="AD755" s="43">
        <v>786691.4</v>
      </c>
      <c r="AE755" s="43">
        <v>670082.22</v>
      </c>
      <c r="AF755" s="43">
        <v>0</v>
      </c>
      <c r="AG755" s="43">
        <v>0</v>
      </c>
      <c r="AH755" s="43">
        <v>0</v>
      </c>
      <c r="AI755" s="43">
        <v>0</v>
      </c>
      <c r="AJ755" s="43">
        <v>0</v>
      </c>
      <c r="AK755" s="43">
        <v>0</v>
      </c>
      <c r="AL755" s="43">
        <v>6440167.6100000003</v>
      </c>
      <c r="AM755" s="43">
        <v>5728313</v>
      </c>
      <c r="AN755" s="43">
        <v>1590975.6821999999</v>
      </c>
      <c r="AO755" s="43">
        <v>156708.9558</v>
      </c>
      <c r="AP755" s="43">
        <v>297956.71415880002</v>
      </c>
      <c r="AQ755" s="5">
        <f t="shared" si="255"/>
        <v>4</v>
      </c>
      <c r="AS755" s="36">
        <f t="shared" si="265"/>
        <v>329</v>
      </c>
      <c r="AT755" s="36">
        <f t="shared" si="266"/>
        <v>249</v>
      </c>
      <c r="AU755" s="37" t="s">
        <v>270</v>
      </c>
      <c r="AV755" s="37" t="s">
        <v>878</v>
      </c>
      <c r="AW755" s="37"/>
      <c r="AX755" s="45">
        <f t="shared" si="258"/>
        <v>0</v>
      </c>
      <c r="AY755" s="46">
        <v>15670895.58</v>
      </c>
      <c r="AZ755" s="46"/>
      <c r="BA755" s="46"/>
      <c r="BB755" s="46">
        <v>786691.4</v>
      </c>
      <c r="BC755" s="46">
        <v>670082.22</v>
      </c>
      <c r="BD755" s="46"/>
      <c r="BE755" s="45"/>
      <c r="BF755" s="45">
        <v>0</v>
      </c>
      <c r="BG755" s="46"/>
      <c r="BH755" s="46"/>
      <c r="BI755" s="46"/>
      <c r="BJ755" s="46">
        <v>6440167.6100000003</v>
      </c>
      <c r="BK755" s="46">
        <v>5728313</v>
      </c>
      <c r="BL755" s="46">
        <v>1590975.68</v>
      </c>
      <c r="BM755" s="46">
        <v>156708.96</v>
      </c>
      <c r="BN755" s="46">
        <v>297956.71000000002</v>
      </c>
      <c r="BP755" s="48">
        <f>+AY755-'Приложение 2'!E757</f>
        <v>0</v>
      </c>
    </row>
    <row r="756" spans="1:73" ht="12.75" customHeight="1" x14ac:dyDescent="0.2">
      <c r="A756" s="36">
        <f t="shared" si="252"/>
        <v>742</v>
      </c>
      <c r="B756" s="36">
        <f t="shared" si="253"/>
        <v>252</v>
      </c>
      <c r="C756" s="37" t="s">
        <v>276</v>
      </c>
      <c r="D756" s="36" t="s">
        <v>879</v>
      </c>
      <c r="E756" s="38" t="s">
        <v>86</v>
      </c>
      <c r="F756" s="39" t="s">
        <v>61</v>
      </c>
      <c r="G756" s="39">
        <v>2</v>
      </c>
      <c r="H756" s="39">
        <v>2</v>
      </c>
      <c r="I756" s="38">
        <v>783.4</v>
      </c>
      <c r="J756" s="38">
        <v>783.4</v>
      </c>
      <c r="K756" s="38">
        <v>0</v>
      </c>
      <c r="L756" s="40">
        <v>32</v>
      </c>
      <c r="M756" s="41">
        <f t="shared" si="251"/>
        <v>810270.62</v>
      </c>
      <c r="N756" s="41"/>
      <c r="O756" s="41">
        <v>0</v>
      </c>
      <c r="P756" s="41">
        <v>0</v>
      </c>
      <c r="Q756" s="41">
        <f t="shared" si="259"/>
        <v>92292.354000000007</v>
      </c>
      <c r="R756" s="41">
        <f>+AY756-O756-P756-Q756</f>
        <v>717978.26599999995</v>
      </c>
      <c r="S756" s="41">
        <v>0</v>
      </c>
      <c r="T756" s="38">
        <v>870.46</v>
      </c>
      <c r="U756" s="38">
        <v>1034.3</v>
      </c>
      <c r="V756" s="39">
        <v>2027</v>
      </c>
      <c r="W756" s="50">
        <v>0</v>
      </c>
      <c r="X756" s="43">
        <f t="shared" si="260"/>
        <v>92292.354000000007</v>
      </c>
      <c r="Y756" s="50" t="e">
        <f>+(J756*11.55+K756*23.1)*12*30+[2]Лист1!$BC$79</f>
        <v>#REF!</v>
      </c>
      <c r="Z756" s="33"/>
      <c r="AA756" s="53">
        <f t="shared" si="254"/>
        <v>810270.61729047995</v>
      </c>
      <c r="AB756" s="43">
        <v>0</v>
      </c>
      <c r="AC756" s="43">
        <v>0</v>
      </c>
      <c r="AD756" s="43">
        <v>0</v>
      </c>
      <c r="AE756" s="43">
        <v>681920.51</v>
      </c>
      <c r="AF756" s="43">
        <v>0</v>
      </c>
      <c r="AG756" s="43">
        <v>0</v>
      </c>
      <c r="AH756" s="43">
        <v>0</v>
      </c>
      <c r="AI756" s="43">
        <v>0</v>
      </c>
      <c r="AJ756" s="43">
        <v>0</v>
      </c>
      <c r="AK756" s="43">
        <v>0</v>
      </c>
      <c r="AL756" s="43">
        <v>0</v>
      </c>
      <c r="AM756" s="43">
        <v>0</v>
      </c>
      <c r="AN756" s="43">
        <v>105335.18060000001</v>
      </c>
      <c r="AO756" s="43">
        <v>8102.7061999999996</v>
      </c>
      <c r="AP756" s="43">
        <v>14912.22049048</v>
      </c>
      <c r="AQ756" s="5">
        <f t="shared" si="255"/>
        <v>1</v>
      </c>
      <c r="AS756" s="36">
        <f t="shared" si="265"/>
        <v>330</v>
      </c>
      <c r="AT756" s="36">
        <f t="shared" si="266"/>
        <v>250</v>
      </c>
      <c r="AU756" s="37" t="s">
        <v>276</v>
      </c>
      <c r="AV756" s="36" t="s">
        <v>879</v>
      </c>
      <c r="AW756" s="36"/>
      <c r="AX756" s="45">
        <f t="shared" si="258"/>
        <v>0</v>
      </c>
      <c r="AY756" s="46">
        <v>810270.62</v>
      </c>
      <c r="AZ756" s="46"/>
      <c r="BA756" s="46"/>
      <c r="BB756" s="46"/>
      <c r="BC756" s="46">
        <v>681920.51</v>
      </c>
      <c r="BD756" s="46"/>
      <c r="BE756" s="45"/>
      <c r="BF756" s="45">
        <v>0</v>
      </c>
      <c r="BG756" s="46"/>
      <c r="BH756" s="46"/>
      <c r="BI756" s="46"/>
      <c r="BJ756" s="46"/>
      <c r="BK756" s="46"/>
      <c r="BL756" s="46">
        <v>105335.18</v>
      </c>
      <c r="BM756" s="46">
        <v>8102.71</v>
      </c>
      <c r="BN756" s="46">
        <v>14912.22</v>
      </c>
      <c r="BP756" s="48">
        <f>+AY756-'Приложение 2'!E758</f>
        <v>0</v>
      </c>
    </row>
    <row r="757" spans="1:73" ht="12.75" customHeight="1" x14ac:dyDescent="0.2">
      <c r="A757" s="36">
        <f t="shared" si="252"/>
        <v>743</v>
      </c>
      <c r="B757" s="36">
        <f t="shared" si="253"/>
        <v>253</v>
      </c>
      <c r="C757" s="37" t="s">
        <v>276</v>
      </c>
      <c r="D757" s="37" t="s">
        <v>880</v>
      </c>
      <c r="E757" s="38" t="s">
        <v>206</v>
      </c>
      <c r="F757" s="39" t="s">
        <v>61</v>
      </c>
      <c r="G757" s="39">
        <v>2</v>
      </c>
      <c r="H757" s="39">
        <v>3</v>
      </c>
      <c r="I757" s="39">
        <v>1039.5</v>
      </c>
      <c r="J757" s="39">
        <v>915.4</v>
      </c>
      <c r="K757" s="38">
        <v>0</v>
      </c>
      <c r="L757" s="40">
        <v>39</v>
      </c>
      <c r="M757" s="41" t="e">
        <f t="shared" si="251"/>
        <v>#REF!</v>
      </c>
      <c r="N757" s="41"/>
      <c r="O757" s="41">
        <v>167590.12</v>
      </c>
      <c r="P757" s="41">
        <v>0</v>
      </c>
      <c r="Q757" s="41">
        <f t="shared" si="259"/>
        <v>107843.274</v>
      </c>
      <c r="R757" s="41" t="e">
        <f>IF(Y757&gt;0, Y757, 0)</f>
        <v>#REF!</v>
      </c>
      <c r="S757" s="41" t="e">
        <f>IF(Y757&gt;0, AY757-O757-P757-Q757-R757, 0)</f>
        <v>#REF!</v>
      </c>
      <c r="T757" s="38">
        <v>3560.93</v>
      </c>
      <c r="U757" s="38">
        <v>3998.68</v>
      </c>
      <c r="V757" s="39">
        <v>2027</v>
      </c>
      <c r="W757" s="49">
        <v>0</v>
      </c>
      <c r="X757" s="43">
        <f t="shared" si="260"/>
        <v>107843.274</v>
      </c>
      <c r="Y757" s="50" t="e">
        <f>+(J757*11.55+K757*23.1)*12*30+[4]Лист1!$BC$164</f>
        <v>#REF!</v>
      </c>
      <c r="Z757" s="33"/>
      <c r="AA757" s="43">
        <f t="shared" si="254"/>
        <v>3660391.6676815799</v>
      </c>
      <c r="AB757" s="43">
        <v>3259673.95</v>
      </c>
      <c r="AC757" s="43">
        <v>0</v>
      </c>
      <c r="AD757" s="43">
        <v>0</v>
      </c>
      <c r="AE757" s="43">
        <v>0</v>
      </c>
      <c r="AF757" s="43">
        <v>0</v>
      </c>
      <c r="AG757" s="43">
        <v>0</v>
      </c>
      <c r="AH757" s="43">
        <v>0</v>
      </c>
      <c r="AI757" s="43">
        <v>0</v>
      </c>
      <c r="AJ757" s="43">
        <v>0</v>
      </c>
      <c r="AK757" s="43">
        <v>0</v>
      </c>
      <c r="AL757" s="43">
        <v>0</v>
      </c>
      <c r="AM757" s="43">
        <v>0</v>
      </c>
      <c r="AN757" s="43">
        <v>292831.33360000001</v>
      </c>
      <c r="AO757" s="43">
        <v>36603.916700000002</v>
      </c>
      <c r="AP757" s="43">
        <v>71282.467381580005</v>
      </c>
      <c r="AQ757" s="5">
        <f t="shared" si="255"/>
        <v>1</v>
      </c>
      <c r="AS757" s="36">
        <f t="shared" si="265"/>
        <v>331</v>
      </c>
      <c r="AT757" s="36">
        <f t="shared" si="266"/>
        <v>251</v>
      </c>
      <c r="AU757" s="37" t="s">
        <v>276</v>
      </c>
      <c r="AV757" s="37" t="s">
        <v>880</v>
      </c>
      <c r="AW757" s="37"/>
      <c r="AX757" s="45" t="e">
        <f t="shared" si="258"/>
        <v>#REF!</v>
      </c>
      <c r="AY757" s="46">
        <v>3660391.67</v>
      </c>
      <c r="AZ757" s="46">
        <v>3259673.95</v>
      </c>
      <c r="BA757" s="46"/>
      <c r="BB757" s="46"/>
      <c r="BC757" s="46"/>
      <c r="BD757" s="46"/>
      <c r="BE757" s="45"/>
      <c r="BF757" s="45">
        <v>0</v>
      </c>
      <c r="BG757" s="46"/>
      <c r="BH757" s="46"/>
      <c r="BI757" s="46"/>
      <c r="BJ757" s="46"/>
      <c r="BK757" s="46"/>
      <c r="BL757" s="46">
        <v>292831.33</v>
      </c>
      <c r="BM757" s="46">
        <v>36603.919999999998</v>
      </c>
      <c r="BN757" s="46">
        <v>71282.47</v>
      </c>
      <c r="BP757" s="48">
        <f>+AY757-'Приложение 2'!E759</f>
        <v>0</v>
      </c>
    </row>
    <row r="758" spans="1:73" ht="12.75" customHeight="1" x14ac:dyDescent="0.2">
      <c r="A758" s="36">
        <f t="shared" si="252"/>
        <v>744</v>
      </c>
      <c r="B758" s="36">
        <f t="shared" si="253"/>
        <v>254</v>
      </c>
      <c r="C758" s="37" t="s">
        <v>276</v>
      </c>
      <c r="D758" s="36" t="s">
        <v>881</v>
      </c>
      <c r="E758" s="38" t="s">
        <v>60</v>
      </c>
      <c r="F758" s="39" t="s">
        <v>61</v>
      </c>
      <c r="G758" s="39">
        <v>5</v>
      </c>
      <c r="H758" s="39">
        <v>3</v>
      </c>
      <c r="I758" s="38">
        <v>4465.2700000000004</v>
      </c>
      <c r="J758" s="38">
        <v>4027.37</v>
      </c>
      <c r="K758" s="38">
        <v>437.900000000001</v>
      </c>
      <c r="L758" s="40">
        <v>123</v>
      </c>
      <c r="M758" s="41">
        <f t="shared" si="251"/>
        <v>30144859.130000003</v>
      </c>
      <c r="N758" s="41"/>
      <c r="O758" s="41">
        <v>6939782.7800000003</v>
      </c>
      <c r="P758" s="41">
        <v>0</v>
      </c>
      <c r="Q758" s="41">
        <f t="shared" si="259"/>
        <v>577642.45770000014</v>
      </c>
      <c r="R758" s="41">
        <v>3520071.264</v>
      </c>
      <c r="S758" s="41">
        <v>19107362.6283</v>
      </c>
      <c r="T758" s="38">
        <v>5857.47</v>
      </c>
      <c r="U758" s="38">
        <v>6750.96</v>
      </c>
      <c r="V758" s="39">
        <v>2027</v>
      </c>
      <c r="W758" s="50">
        <v>0</v>
      </c>
      <c r="X758" s="43">
        <f t="shared" si="260"/>
        <v>577642.45770000014</v>
      </c>
      <c r="Y758" s="50" t="e">
        <f>+(J758*11.55+K758*23.1)*12*30+[2]Лист1!$BC$82</f>
        <v>#REF!</v>
      </c>
      <c r="Z758" s="33"/>
      <c r="AA758" s="43">
        <f t="shared" si="254"/>
        <v>30144859.13973714</v>
      </c>
      <c r="AB758" s="43">
        <v>0</v>
      </c>
      <c r="AC758" s="43">
        <v>0</v>
      </c>
      <c r="AD758" s="43">
        <v>0</v>
      </c>
      <c r="AE758" s="43">
        <v>2855819.08</v>
      </c>
      <c r="AF758" s="43">
        <v>0</v>
      </c>
      <c r="AG758" s="43">
        <v>0</v>
      </c>
      <c r="AH758" s="43">
        <v>0</v>
      </c>
      <c r="AI758" s="43">
        <v>0</v>
      </c>
      <c r="AJ758" s="43">
        <v>0</v>
      </c>
      <c r="AK758" s="43">
        <v>0</v>
      </c>
      <c r="AL758" s="43">
        <v>11465954.01</v>
      </c>
      <c r="AM758" s="43">
        <v>11833390.960000001</v>
      </c>
      <c r="AN758" s="43">
        <v>3116286.0334000001</v>
      </c>
      <c r="AO758" s="43">
        <v>301448.59149999998</v>
      </c>
      <c r="AP758" s="43">
        <v>571960.46483714005</v>
      </c>
      <c r="AQ758" s="5">
        <f t="shared" si="255"/>
        <v>3</v>
      </c>
      <c r="AS758" s="36">
        <f t="shared" si="265"/>
        <v>332</v>
      </c>
      <c r="AT758" s="36">
        <f t="shared" si="266"/>
        <v>252</v>
      </c>
      <c r="AU758" s="37" t="s">
        <v>276</v>
      </c>
      <c r="AV758" s="36" t="s">
        <v>881</v>
      </c>
      <c r="AW758" s="36"/>
      <c r="AX758" s="45">
        <f t="shared" si="258"/>
        <v>0</v>
      </c>
      <c r="AY758" s="46">
        <v>30144859.129999999</v>
      </c>
      <c r="AZ758" s="46"/>
      <c r="BA758" s="46"/>
      <c r="BB758" s="46"/>
      <c r="BC758" s="46">
        <v>2855819.08</v>
      </c>
      <c r="BD758" s="46"/>
      <c r="BE758" s="45"/>
      <c r="BF758" s="45">
        <v>0</v>
      </c>
      <c r="BG758" s="46"/>
      <c r="BH758" s="46"/>
      <c r="BI758" s="46"/>
      <c r="BJ758" s="46">
        <v>11465954.01</v>
      </c>
      <c r="BK758" s="46">
        <v>11833390.960000001</v>
      </c>
      <c r="BL758" s="46">
        <v>3116286.03</v>
      </c>
      <c r="BM758" s="46">
        <v>301448.59000000003</v>
      </c>
      <c r="BN758" s="46">
        <v>571960.46</v>
      </c>
      <c r="BP758" s="48">
        <f>+AY758-'Приложение 2'!E760</f>
        <v>0</v>
      </c>
      <c r="BR758" s="74"/>
      <c r="BT758" s="75"/>
      <c r="BU758" s="75"/>
    </row>
    <row r="759" spans="1:73" ht="12.75" customHeight="1" x14ac:dyDescent="0.2">
      <c r="A759" s="36">
        <f t="shared" si="252"/>
        <v>745</v>
      </c>
      <c r="B759" s="36">
        <f t="shared" si="253"/>
        <v>255</v>
      </c>
      <c r="C759" s="37" t="s">
        <v>276</v>
      </c>
      <c r="D759" s="36" t="s">
        <v>882</v>
      </c>
      <c r="E759" s="38" t="s">
        <v>149</v>
      </c>
      <c r="F759" s="39" t="s">
        <v>61</v>
      </c>
      <c r="G759" s="39">
        <v>5</v>
      </c>
      <c r="H759" s="39">
        <v>2</v>
      </c>
      <c r="I759" s="38">
        <v>1546.4</v>
      </c>
      <c r="J759" s="38">
        <v>1546.4</v>
      </c>
      <c r="K759" s="38">
        <v>0</v>
      </c>
      <c r="L759" s="40">
        <v>59</v>
      </c>
      <c r="M759" s="41" t="e">
        <f t="shared" si="251"/>
        <v>#REF!</v>
      </c>
      <c r="N759" s="41"/>
      <c r="O759" s="41">
        <v>4973802.03</v>
      </c>
      <c r="P759" s="41">
        <v>0</v>
      </c>
      <c r="Q759" s="41">
        <f t="shared" si="259"/>
        <v>182181.38400000002</v>
      </c>
      <c r="R759" s="41" t="e">
        <f>IF(Y759&gt;0, Y759, 0)</f>
        <v>#REF!</v>
      </c>
      <c r="S759" s="41" t="e">
        <f>IF(Y759&gt;0, AY759-O759-P759-Q759-R759, 0)</f>
        <v>#REF!</v>
      </c>
      <c r="T759" s="38">
        <v>12213.35</v>
      </c>
      <c r="U759" s="38">
        <v>14116.62</v>
      </c>
      <c r="V759" s="39">
        <v>2027</v>
      </c>
      <c r="W759" s="50">
        <v>0</v>
      </c>
      <c r="X759" s="43">
        <f t="shared" si="260"/>
        <v>182181.38400000002</v>
      </c>
      <c r="Y759" s="50" t="e">
        <f>+(J759*11.55+K759*23.1)*12*30+[2]Лист1!$BC$86</f>
        <v>#REF!</v>
      </c>
      <c r="Z759" s="33"/>
      <c r="AA759" s="43">
        <f t="shared" si="254"/>
        <v>21829941.188751638</v>
      </c>
      <c r="AB759" s="43">
        <v>0</v>
      </c>
      <c r="AC759" s="43">
        <v>0</v>
      </c>
      <c r="AD759" s="43">
        <v>1531024.08</v>
      </c>
      <c r="AE759" s="43">
        <v>989019.4</v>
      </c>
      <c r="AF759" s="43">
        <v>610867.27</v>
      </c>
      <c r="AG759" s="43">
        <v>0</v>
      </c>
      <c r="AH759" s="43">
        <v>0</v>
      </c>
      <c r="AI759" s="43">
        <v>0</v>
      </c>
      <c r="AJ759" s="43">
        <v>7686844.6299999999</v>
      </c>
      <c r="AK759" s="43">
        <v>0</v>
      </c>
      <c r="AL759" s="43">
        <v>3970857.6</v>
      </c>
      <c r="AM759" s="43">
        <v>4098107.35</v>
      </c>
      <c r="AN759" s="43">
        <v>2311907.1255999999</v>
      </c>
      <c r="AO759" s="43">
        <v>218299.4118</v>
      </c>
      <c r="AP759" s="43">
        <v>413014.32135163998</v>
      </c>
      <c r="AQ759" s="5">
        <f t="shared" si="255"/>
        <v>6</v>
      </c>
      <c r="AS759" s="36">
        <f t="shared" si="265"/>
        <v>333</v>
      </c>
      <c r="AT759" s="36">
        <f t="shared" si="266"/>
        <v>253</v>
      </c>
      <c r="AU759" s="37" t="s">
        <v>276</v>
      </c>
      <c r="AV759" s="36" t="s">
        <v>882</v>
      </c>
      <c r="AW759" s="36"/>
      <c r="AX759" s="45" t="e">
        <f t="shared" si="258"/>
        <v>#REF!</v>
      </c>
      <c r="AY759" s="46">
        <v>21829941.190000001</v>
      </c>
      <c r="AZ759" s="46"/>
      <c r="BA759" s="46"/>
      <c r="BB759" s="46">
        <v>1531024.08</v>
      </c>
      <c r="BC759" s="46">
        <v>989019.4</v>
      </c>
      <c r="BD759" s="46">
        <v>610867.27</v>
      </c>
      <c r="BE759" s="45"/>
      <c r="BF759" s="45">
        <v>0</v>
      </c>
      <c r="BG759" s="46"/>
      <c r="BH759" s="46">
        <v>7686844.6299999999</v>
      </c>
      <c r="BI759" s="46"/>
      <c r="BJ759" s="46">
        <v>3970857.6</v>
      </c>
      <c r="BK759" s="46">
        <v>4098107.35</v>
      </c>
      <c r="BL759" s="46">
        <v>2311907.13</v>
      </c>
      <c r="BM759" s="46">
        <v>218299.41</v>
      </c>
      <c r="BN759" s="46">
        <v>413014.32</v>
      </c>
      <c r="BP759" s="48">
        <f>+AY759-'Приложение 2'!E761</f>
        <v>0</v>
      </c>
    </row>
    <row r="760" spans="1:73" ht="12.75" customHeight="1" x14ac:dyDescent="0.2">
      <c r="A760" s="36">
        <f t="shared" si="252"/>
        <v>746</v>
      </c>
      <c r="B760" s="36">
        <f t="shared" si="253"/>
        <v>256</v>
      </c>
      <c r="C760" s="37" t="s">
        <v>276</v>
      </c>
      <c r="D760" s="36" t="s">
        <v>883</v>
      </c>
      <c r="E760" s="38" t="s">
        <v>141</v>
      </c>
      <c r="F760" s="39" t="s">
        <v>61</v>
      </c>
      <c r="G760" s="39">
        <v>5</v>
      </c>
      <c r="H760" s="39">
        <v>4</v>
      </c>
      <c r="I760" s="38">
        <v>3289.1</v>
      </c>
      <c r="J760" s="38">
        <v>3117.4</v>
      </c>
      <c r="K760" s="38">
        <v>171.7</v>
      </c>
      <c r="L760" s="40">
        <v>147</v>
      </c>
      <c r="M760" s="41">
        <f t="shared" si="251"/>
        <v>5614954.1600000001</v>
      </c>
      <c r="N760" s="41"/>
      <c r="O760" s="41">
        <v>0</v>
      </c>
      <c r="P760" s="41">
        <v>0</v>
      </c>
      <c r="Q760" s="41">
        <f t="shared" si="259"/>
        <v>407716.848</v>
      </c>
      <c r="R760" s="41">
        <f>+AY760-O760-P760-Q760</f>
        <v>5207237.3119999999</v>
      </c>
      <c r="S760" s="41">
        <v>0</v>
      </c>
      <c r="T760" s="38">
        <v>1372.34</v>
      </c>
      <c r="U760" s="38">
        <v>1707.14</v>
      </c>
      <c r="V760" s="39">
        <v>2027</v>
      </c>
      <c r="W760" s="50">
        <v>0</v>
      </c>
      <c r="X760" s="43">
        <f t="shared" si="260"/>
        <v>407716.848</v>
      </c>
      <c r="Y760" s="50" t="e">
        <f>+(J760*11.55+K760*23.1)*12*30+[2]Лист1!$BC$87</f>
        <v>#REF!</v>
      </c>
      <c r="Z760" s="33"/>
      <c r="AA760" s="43">
        <f t="shared" si="254"/>
        <v>5614954.1617034199</v>
      </c>
      <c r="AB760" s="43">
        <v>0</v>
      </c>
      <c r="AC760" s="43">
        <v>3214486.44</v>
      </c>
      <c r="AD760" s="43">
        <v>0</v>
      </c>
      <c r="AE760" s="43">
        <v>0</v>
      </c>
      <c r="AF760" s="43">
        <v>1299278.02</v>
      </c>
      <c r="AG760" s="43">
        <v>0</v>
      </c>
      <c r="AH760" s="43">
        <v>0</v>
      </c>
      <c r="AI760" s="43">
        <v>0</v>
      </c>
      <c r="AJ760" s="43">
        <v>0</v>
      </c>
      <c r="AK760" s="43">
        <v>0</v>
      </c>
      <c r="AL760" s="43">
        <v>0</v>
      </c>
      <c r="AM760" s="43">
        <v>0</v>
      </c>
      <c r="AN760" s="43">
        <v>946333.27300000004</v>
      </c>
      <c r="AO760" s="43">
        <v>56149.541700000002</v>
      </c>
      <c r="AP760" s="43">
        <v>98706.887003419994</v>
      </c>
      <c r="AQ760" s="5">
        <f t="shared" si="255"/>
        <v>2</v>
      </c>
      <c r="AS760" s="36">
        <f t="shared" si="265"/>
        <v>334</v>
      </c>
      <c r="AT760" s="36">
        <f t="shared" si="266"/>
        <v>254</v>
      </c>
      <c r="AU760" s="37" t="s">
        <v>276</v>
      </c>
      <c r="AV760" s="36" t="s">
        <v>883</v>
      </c>
      <c r="AW760" s="36"/>
      <c r="AX760" s="45">
        <f t="shared" si="258"/>
        <v>0</v>
      </c>
      <c r="AY760" s="46">
        <v>5614954.1600000001</v>
      </c>
      <c r="AZ760" s="46"/>
      <c r="BA760" s="46">
        <v>3214486.44</v>
      </c>
      <c r="BB760" s="46"/>
      <c r="BC760" s="46"/>
      <c r="BD760" s="46">
        <v>1299278.02</v>
      </c>
      <c r="BE760" s="45"/>
      <c r="BF760" s="45">
        <v>0</v>
      </c>
      <c r="BG760" s="46"/>
      <c r="BH760" s="46"/>
      <c r="BI760" s="46"/>
      <c r="BJ760" s="46"/>
      <c r="BK760" s="46"/>
      <c r="BL760" s="46">
        <v>946333.27</v>
      </c>
      <c r="BM760" s="46">
        <v>56149.54</v>
      </c>
      <c r="BN760" s="46">
        <v>98706.89</v>
      </c>
      <c r="BP760" s="48">
        <f>+AY760-'Приложение 2'!E762</f>
        <v>0</v>
      </c>
    </row>
    <row r="761" spans="1:73" ht="12.75" customHeight="1" x14ac:dyDescent="0.2">
      <c r="A761" s="36">
        <f t="shared" si="252"/>
        <v>747</v>
      </c>
      <c r="B761" s="36">
        <f t="shared" si="253"/>
        <v>257</v>
      </c>
      <c r="C761" s="37" t="s">
        <v>276</v>
      </c>
      <c r="D761" s="36" t="s">
        <v>884</v>
      </c>
      <c r="E761" s="38" t="s">
        <v>117</v>
      </c>
      <c r="F761" s="39" t="s">
        <v>61</v>
      </c>
      <c r="G761" s="39">
        <v>5</v>
      </c>
      <c r="H761" s="39">
        <v>2</v>
      </c>
      <c r="I761" s="38">
        <v>1696.6</v>
      </c>
      <c r="J761" s="38">
        <v>1532.2</v>
      </c>
      <c r="K761" s="38">
        <v>54.399999999999899</v>
      </c>
      <c r="L761" s="40">
        <v>58</v>
      </c>
      <c r="M761" s="41">
        <f t="shared" ref="M761:M824" si="267">SUM(N761:S761)</f>
        <v>3768888.97</v>
      </c>
      <c r="N761" s="41"/>
      <c r="O761" s="41">
        <v>0</v>
      </c>
      <c r="P761" s="41">
        <v>0</v>
      </c>
      <c r="Q761" s="41">
        <f t="shared" si="259"/>
        <v>193326.20999999996</v>
      </c>
      <c r="R761" s="41">
        <f>+AY761-O761-P761-Q761</f>
        <v>3575562.7600000002</v>
      </c>
      <c r="S761" s="41">
        <v>0</v>
      </c>
      <c r="T761" s="38">
        <v>2115.4</v>
      </c>
      <c r="U761" s="38">
        <v>2375.4499999999998</v>
      </c>
      <c r="V761" s="39">
        <v>2027</v>
      </c>
      <c r="W761" s="50">
        <v>0</v>
      </c>
      <c r="X761" s="43">
        <f t="shared" si="260"/>
        <v>193326.20999999996</v>
      </c>
      <c r="Y761" s="50" t="e">
        <f>+(J761*11.55+K761*23.1)*12*30+[4]Лист1!$BC$165</f>
        <v>#REF!</v>
      </c>
      <c r="Z761" s="33"/>
      <c r="AA761" s="43">
        <f t="shared" si="254"/>
        <v>3768888.9711017804</v>
      </c>
      <c r="AB761" s="43">
        <v>3356293.62</v>
      </c>
      <c r="AC761" s="43">
        <v>0</v>
      </c>
      <c r="AD761" s="43">
        <v>0</v>
      </c>
      <c r="AE761" s="43">
        <v>0</v>
      </c>
      <c r="AF761" s="43">
        <v>0</v>
      </c>
      <c r="AG761" s="43">
        <v>0</v>
      </c>
      <c r="AH761" s="43">
        <v>0</v>
      </c>
      <c r="AI761" s="43">
        <v>0</v>
      </c>
      <c r="AJ761" s="43">
        <v>0</v>
      </c>
      <c r="AK761" s="43">
        <v>0</v>
      </c>
      <c r="AL761" s="43">
        <v>0</v>
      </c>
      <c r="AM761" s="43">
        <v>0</v>
      </c>
      <c r="AN761" s="43">
        <v>301511.1176</v>
      </c>
      <c r="AO761" s="43">
        <v>37688.8897</v>
      </c>
      <c r="AP761" s="43">
        <v>73395.343801780007</v>
      </c>
      <c r="AQ761" s="5">
        <f t="shared" si="255"/>
        <v>1</v>
      </c>
      <c r="AS761" s="36">
        <f t="shared" si="265"/>
        <v>335</v>
      </c>
      <c r="AT761" s="36">
        <f t="shared" si="266"/>
        <v>255</v>
      </c>
      <c r="AU761" s="37" t="s">
        <v>276</v>
      </c>
      <c r="AV761" s="36" t="s">
        <v>884</v>
      </c>
      <c r="AW761" s="36"/>
      <c r="AX761" s="45">
        <f t="shared" si="258"/>
        <v>0</v>
      </c>
      <c r="AY761" s="46">
        <v>3768888.97</v>
      </c>
      <c r="AZ761" s="46">
        <v>3356293.62</v>
      </c>
      <c r="BA761" s="46"/>
      <c r="BB761" s="46"/>
      <c r="BC761" s="46"/>
      <c r="BD761" s="46"/>
      <c r="BE761" s="45"/>
      <c r="BF761" s="45">
        <v>0</v>
      </c>
      <c r="BG761" s="46"/>
      <c r="BH761" s="46"/>
      <c r="BI761" s="46"/>
      <c r="BJ761" s="46"/>
      <c r="BK761" s="46"/>
      <c r="BL761" s="46">
        <v>301511.12</v>
      </c>
      <c r="BM761" s="46">
        <v>37688.89</v>
      </c>
      <c r="BN761" s="46">
        <v>73395.34</v>
      </c>
      <c r="BP761" s="48">
        <f>+AY761-'Приложение 2'!E763</f>
        <v>0</v>
      </c>
    </row>
    <row r="762" spans="1:73" ht="12.75" customHeight="1" x14ac:dyDescent="0.2">
      <c r="A762" s="36">
        <f t="shared" si="252"/>
        <v>748</v>
      </c>
      <c r="B762" s="36">
        <f t="shared" si="253"/>
        <v>258</v>
      </c>
      <c r="C762" s="37" t="s">
        <v>276</v>
      </c>
      <c r="D762" s="36" t="s">
        <v>885</v>
      </c>
      <c r="E762" s="38" t="s">
        <v>147</v>
      </c>
      <c r="F762" s="39" t="s">
        <v>61</v>
      </c>
      <c r="G762" s="39">
        <v>5</v>
      </c>
      <c r="H762" s="39">
        <v>4</v>
      </c>
      <c r="I762" s="38">
        <v>3018.9</v>
      </c>
      <c r="J762" s="38">
        <v>3018.9</v>
      </c>
      <c r="K762" s="38">
        <v>0</v>
      </c>
      <c r="L762" s="40">
        <v>132</v>
      </c>
      <c r="M762" s="41">
        <f t="shared" si="267"/>
        <v>5153684.95</v>
      </c>
      <c r="N762" s="41"/>
      <c r="O762" s="41">
        <v>2460663.2400000002</v>
      </c>
      <c r="P762" s="41">
        <v>0</v>
      </c>
      <c r="Q762" s="41">
        <f t="shared" si="259"/>
        <v>355656.609</v>
      </c>
      <c r="R762" s="41">
        <f>+AY762-O762-P762-Q762</f>
        <v>2337365.1009999998</v>
      </c>
      <c r="S762" s="41">
        <v>0</v>
      </c>
      <c r="T762" s="38">
        <v>1372.34</v>
      </c>
      <c r="U762" s="38">
        <v>1707.14</v>
      </c>
      <c r="V762" s="39">
        <v>2027</v>
      </c>
      <c r="W762" s="50">
        <v>0</v>
      </c>
      <c r="X762" s="43">
        <f t="shared" si="260"/>
        <v>355656.609</v>
      </c>
      <c r="Y762" s="50" t="e">
        <f>+(J762*11.55+K762*23.1)*12*30+[2]Лист1!$BC$88</f>
        <v>#REF!</v>
      </c>
      <c r="Z762" s="33"/>
      <c r="AA762" s="53">
        <f t="shared" si="254"/>
        <v>5153684.9538113</v>
      </c>
      <c r="AB762" s="43">
        <v>0</v>
      </c>
      <c r="AC762" s="43">
        <v>2950415.96</v>
      </c>
      <c r="AD762" s="43">
        <v>0</v>
      </c>
      <c r="AE762" s="43">
        <v>0</v>
      </c>
      <c r="AF762" s="43">
        <v>1192542.17</v>
      </c>
      <c r="AG762" s="43">
        <v>0</v>
      </c>
      <c r="AH762" s="43">
        <v>0</v>
      </c>
      <c r="AI762" s="43">
        <v>0</v>
      </c>
      <c r="AJ762" s="43">
        <v>0</v>
      </c>
      <c r="AK762" s="43">
        <v>0</v>
      </c>
      <c r="AL762" s="43">
        <v>0</v>
      </c>
      <c r="AM762" s="43">
        <v>0</v>
      </c>
      <c r="AN762" s="43">
        <v>868591.87100000004</v>
      </c>
      <c r="AO762" s="43">
        <v>51536.849499999997</v>
      </c>
      <c r="AP762" s="43">
        <v>90598.103311300001</v>
      </c>
      <c r="AQ762" s="5">
        <f t="shared" si="255"/>
        <v>2</v>
      </c>
      <c r="AS762" s="36">
        <f t="shared" si="265"/>
        <v>336</v>
      </c>
      <c r="AT762" s="36">
        <f t="shared" si="266"/>
        <v>256</v>
      </c>
      <c r="AU762" s="37" t="s">
        <v>276</v>
      </c>
      <c r="AV762" s="36" t="s">
        <v>885</v>
      </c>
      <c r="AW762" s="36"/>
      <c r="AX762" s="45">
        <f t="shared" si="258"/>
        <v>0</v>
      </c>
      <c r="AY762" s="46">
        <v>5153684.95</v>
      </c>
      <c r="AZ762" s="46"/>
      <c r="BA762" s="46">
        <v>2950415.96</v>
      </c>
      <c r="BB762" s="46"/>
      <c r="BC762" s="46"/>
      <c r="BD762" s="46">
        <v>1192542.17</v>
      </c>
      <c r="BE762" s="45"/>
      <c r="BF762" s="45">
        <v>0</v>
      </c>
      <c r="BG762" s="46"/>
      <c r="BH762" s="46"/>
      <c r="BI762" s="46"/>
      <c r="BJ762" s="46"/>
      <c r="BK762" s="46"/>
      <c r="BL762" s="46">
        <v>868591.87</v>
      </c>
      <c r="BM762" s="46">
        <v>51536.85</v>
      </c>
      <c r="BN762" s="46">
        <v>90598.1</v>
      </c>
      <c r="BP762" s="48">
        <f>+AY762-'Приложение 2'!E764</f>
        <v>0</v>
      </c>
    </row>
    <row r="763" spans="1:73" ht="12.75" customHeight="1" x14ac:dyDescent="0.2">
      <c r="A763" s="36">
        <f t="shared" si="252"/>
        <v>749</v>
      </c>
      <c r="B763" s="36">
        <f t="shared" si="253"/>
        <v>259</v>
      </c>
      <c r="C763" s="37" t="s">
        <v>870</v>
      </c>
      <c r="D763" s="37" t="s">
        <v>886</v>
      </c>
      <c r="E763" s="38" t="s">
        <v>60</v>
      </c>
      <c r="F763" s="39" t="s">
        <v>61</v>
      </c>
      <c r="G763" s="39">
        <v>5</v>
      </c>
      <c r="H763" s="39">
        <v>2</v>
      </c>
      <c r="I763" s="39">
        <v>1657.5</v>
      </c>
      <c r="J763" s="39">
        <v>1371.6</v>
      </c>
      <c r="K763" s="68">
        <v>0</v>
      </c>
      <c r="L763" s="40">
        <v>60</v>
      </c>
      <c r="M763" s="41">
        <f t="shared" si="267"/>
        <v>1539099.79</v>
      </c>
      <c r="N763" s="41"/>
      <c r="O763" s="41">
        <v>0</v>
      </c>
      <c r="P763" s="41">
        <v>0</v>
      </c>
      <c r="Q763" s="41">
        <f t="shared" si="259"/>
        <v>1051494.8560000001</v>
      </c>
      <c r="R763" s="41">
        <f>+AY763-O763-P763-Q763</f>
        <v>487604.93399999989</v>
      </c>
      <c r="S763" s="41">
        <v>0</v>
      </c>
      <c r="T763" s="38">
        <v>977.31</v>
      </c>
      <c r="U763" s="38">
        <v>1122.1199999999999</v>
      </c>
      <c r="V763" s="39">
        <v>2027</v>
      </c>
      <c r="W763" s="49">
        <v>889906.66</v>
      </c>
      <c r="X763" s="43">
        <f t="shared" si="260"/>
        <v>161588.196</v>
      </c>
      <c r="Y763" s="50">
        <f>+(J763*11.55+K763*23.1)*12*30</f>
        <v>5703112.8000000007</v>
      </c>
      <c r="Z763" s="33"/>
      <c r="AA763" s="43">
        <f t="shared" si="254"/>
        <v>1539099.7915003402</v>
      </c>
      <c r="AB763" s="43">
        <v>0</v>
      </c>
      <c r="AC763" s="43">
        <v>1340485.1200000001</v>
      </c>
      <c r="AD763" s="43">
        <v>0</v>
      </c>
      <c r="AE763" s="43">
        <v>0</v>
      </c>
      <c r="AF763" s="43">
        <v>0</v>
      </c>
      <c r="AG763" s="43">
        <v>0</v>
      </c>
      <c r="AH763" s="43">
        <v>0</v>
      </c>
      <c r="AI763" s="43">
        <v>0</v>
      </c>
      <c r="AJ763" s="43">
        <v>0</v>
      </c>
      <c r="AK763" s="43">
        <v>0</v>
      </c>
      <c r="AL763" s="43">
        <v>0</v>
      </c>
      <c r="AM763" s="43">
        <v>0</v>
      </c>
      <c r="AN763" s="43">
        <v>153909.97899999999</v>
      </c>
      <c r="AO763" s="43">
        <v>15390.9979</v>
      </c>
      <c r="AP763" s="43">
        <v>29313.694600340001</v>
      </c>
      <c r="AQ763" s="5">
        <f t="shared" si="255"/>
        <v>1</v>
      </c>
      <c r="AS763" s="36">
        <f t="shared" si="265"/>
        <v>337</v>
      </c>
      <c r="AT763" s="36">
        <f t="shared" si="266"/>
        <v>257</v>
      </c>
      <c r="AU763" s="37" t="s">
        <v>870</v>
      </c>
      <c r="AV763" s="36" t="s">
        <v>886</v>
      </c>
      <c r="AW763" s="36"/>
      <c r="AX763" s="45">
        <f t="shared" si="258"/>
        <v>0</v>
      </c>
      <c r="AY763" s="46">
        <v>1539099.79</v>
      </c>
      <c r="AZ763" s="46"/>
      <c r="BA763" s="46">
        <v>1340485.1200000001</v>
      </c>
      <c r="BB763" s="46"/>
      <c r="BC763" s="46"/>
      <c r="BD763" s="46"/>
      <c r="BE763" s="45"/>
      <c r="BF763" s="45">
        <v>0</v>
      </c>
      <c r="BG763" s="46"/>
      <c r="BH763" s="46"/>
      <c r="BI763" s="46"/>
      <c r="BJ763" s="46"/>
      <c r="BK763" s="46"/>
      <c r="BL763" s="46">
        <v>153909.98000000001</v>
      </c>
      <c r="BM763" s="46">
        <v>15391</v>
      </c>
      <c r="BN763" s="46">
        <v>29313.69</v>
      </c>
      <c r="BP763" s="48">
        <f>+AY763-'Приложение 2'!E765</f>
        <v>0</v>
      </c>
    </row>
    <row r="765" spans="1:73" hidden="1" x14ac:dyDescent="0.2">
      <c r="C765" s="81" t="s">
        <v>887</v>
      </c>
      <c r="D765" s="1" t="s">
        <v>888</v>
      </c>
      <c r="E765" s="1"/>
      <c r="O765" s="82"/>
      <c r="R765" s="82"/>
    </row>
    <row r="766" spans="1:73" hidden="1" x14ac:dyDescent="0.2">
      <c r="O766" t="s">
        <v>889</v>
      </c>
      <c r="R766" t="s">
        <v>890</v>
      </c>
    </row>
  </sheetData>
  <autoFilter ref="A10:BO763" xr:uid="{00000000-0009-0000-0000-000000000000}"/>
  <mergeCells count="45">
    <mergeCell ref="L7:L9"/>
    <mergeCell ref="M8:M9"/>
    <mergeCell ref="H7:H10"/>
    <mergeCell ref="I7:I9"/>
    <mergeCell ref="F7:F10"/>
    <mergeCell ref="G7:G10"/>
    <mergeCell ref="J8:J9"/>
    <mergeCell ref="J7:K7"/>
    <mergeCell ref="K8:K9"/>
    <mergeCell ref="A7:A10"/>
    <mergeCell ref="B7:B10"/>
    <mergeCell ref="C7:C10"/>
    <mergeCell ref="D7:D10"/>
    <mergeCell ref="E7:E10"/>
    <mergeCell ref="N8:S8"/>
    <mergeCell ref="AB8:AH8"/>
    <mergeCell ref="M7:S7"/>
    <mergeCell ref="AS7:AS10"/>
    <mergeCell ref="AP8:AP9"/>
    <mergeCell ref="AO8:AO9"/>
    <mergeCell ref="AN8:AN9"/>
    <mergeCell ref="AM8:AM9"/>
    <mergeCell ref="AL8:AL9"/>
    <mergeCell ref="AK8:AK9"/>
    <mergeCell ref="AJ8:AJ9"/>
    <mergeCell ref="AI8:AI9"/>
    <mergeCell ref="AA7:AA9"/>
    <mergeCell ref="V7:V10"/>
    <mergeCell ref="U7:U9"/>
    <mergeCell ref="T7:T9"/>
    <mergeCell ref="AV7:AV10"/>
    <mergeCell ref="AU7:AU10"/>
    <mergeCell ref="AT7:AT10"/>
    <mergeCell ref="AZ7:BN7"/>
    <mergeCell ref="AB7:AP7"/>
    <mergeCell ref="BI8:BI9"/>
    <mergeCell ref="BH8:BH9"/>
    <mergeCell ref="BG8:BG9"/>
    <mergeCell ref="AZ8:BF8"/>
    <mergeCell ref="AY7:AY9"/>
    <mergeCell ref="BN8:BN9"/>
    <mergeCell ref="BM8:BM9"/>
    <mergeCell ref="BL8:BL9"/>
    <mergeCell ref="BK8:BK9"/>
    <mergeCell ref="BJ8:BJ9"/>
  </mergeCells>
  <pageMargins left="0.70866137742996205" right="0.70866137742996205" top="0.74803149700164795" bottom="0.74803149700164795" header="0.31496062874794001" footer="0.31496062874794001"/>
  <pageSetup paperSize="9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66"/>
  <sheetViews>
    <sheetView topLeftCell="A7" workbookViewId="0">
      <pane xSplit="4" ySplit="4" topLeftCell="E11" activePane="bottomRight" state="frozen"/>
      <selection pane="topRight" activeCell="A7" sqref="A7"/>
      <selection pane="bottomLeft" activeCell="A7" sqref="A7"/>
      <selection pane="bottomRight" activeCell="E11" sqref="E11"/>
    </sheetView>
  </sheetViews>
  <sheetFormatPr defaultColWidth="9" defaultRowHeight="12.75" x14ac:dyDescent="0.2"/>
  <cols>
    <col min="1" max="2" width="5.140625" customWidth="1"/>
    <col min="3" max="3" width="28.42578125" customWidth="1"/>
    <col min="4" max="4" width="63.42578125" customWidth="1"/>
    <col min="5" max="5" width="18.28515625" customWidth="1"/>
    <col min="6" max="6" width="19" customWidth="1"/>
    <col min="7" max="9" width="15.42578125" customWidth="1"/>
    <col min="10" max="13" width="16.140625" customWidth="1"/>
    <col min="14" max="14" width="18.140625" customWidth="1"/>
    <col min="15" max="15" width="15.42578125" customWidth="1"/>
    <col min="16" max="16" width="18.140625" customWidth="1"/>
    <col min="17" max="17" width="17.140625" customWidth="1"/>
    <col min="18" max="18" width="16.5703125" customWidth="1"/>
    <col min="19" max="19" width="15.42578125" customWidth="1"/>
    <col min="20" max="20" width="20.85546875" customWidth="1"/>
    <col min="21" max="21" width="21.140625" customWidth="1"/>
  </cols>
  <sheetData>
    <row r="1" spans="1:21" ht="15.75" x14ac:dyDescent="0.2">
      <c r="T1" s="2" t="s">
        <v>891</v>
      </c>
    </row>
    <row r="2" spans="1:21" ht="15.75" x14ac:dyDescent="0.2">
      <c r="T2" s="2" t="s">
        <v>1</v>
      </c>
    </row>
    <row r="4" spans="1:21" ht="15.75" x14ac:dyDescent="0.25">
      <c r="D4" s="3" t="s">
        <v>892</v>
      </c>
    </row>
    <row r="7" spans="1:21" ht="51.95" customHeight="1" x14ac:dyDescent="0.2">
      <c r="A7" s="110" t="s">
        <v>3</v>
      </c>
      <c r="B7" s="110" t="s">
        <v>3</v>
      </c>
      <c r="C7" s="107" t="s">
        <v>20</v>
      </c>
      <c r="D7" s="104" t="s">
        <v>21</v>
      </c>
      <c r="E7" s="101" t="s">
        <v>18</v>
      </c>
      <c r="F7" s="97" t="s">
        <v>19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</row>
    <row r="8" spans="1:21" ht="54.95" customHeight="1" x14ac:dyDescent="0.2">
      <c r="A8" s="111"/>
      <c r="B8" s="111"/>
      <c r="C8" s="108"/>
      <c r="D8" s="105"/>
      <c r="E8" s="102"/>
      <c r="F8" s="97" t="s">
        <v>26</v>
      </c>
      <c r="G8" s="99"/>
      <c r="H8" s="99"/>
      <c r="I8" s="99"/>
      <c r="J8" s="99"/>
      <c r="K8" s="99"/>
      <c r="L8" s="100"/>
      <c r="M8" s="97" t="s">
        <v>27</v>
      </c>
      <c r="N8" s="97" t="s">
        <v>28</v>
      </c>
      <c r="O8" s="97" t="s">
        <v>29</v>
      </c>
      <c r="P8" s="97" t="s">
        <v>30</v>
      </c>
      <c r="Q8" s="97" t="s">
        <v>31</v>
      </c>
      <c r="R8" s="97" t="s">
        <v>32</v>
      </c>
      <c r="S8" s="97" t="s">
        <v>33</v>
      </c>
      <c r="T8" s="97" t="s">
        <v>34</v>
      </c>
    </row>
    <row r="9" spans="1:21" ht="311.85000000000002" customHeight="1" x14ac:dyDescent="0.2">
      <c r="A9" s="111"/>
      <c r="B9" s="111"/>
      <c r="C9" s="108"/>
      <c r="D9" s="105"/>
      <c r="E9" s="103"/>
      <c r="F9" s="7" t="s">
        <v>44</v>
      </c>
      <c r="G9" s="7" t="s">
        <v>45</v>
      </c>
      <c r="H9" s="7" t="s">
        <v>46</v>
      </c>
      <c r="I9" s="7" t="s">
        <v>47</v>
      </c>
      <c r="J9" s="7" t="s">
        <v>48</v>
      </c>
      <c r="K9" s="7" t="s">
        <v>49</v>
      </c>
      <c r="L9" s="83" t="s">
        <v>893</v>
      </c>
      <c r="M9" s="98"/>
      <c r="N9" s="98"/>
      <c r="O9" s="98"/>
      <c r="P9" s="98"/>
      <c r="Q9" s="98"/>
      <c r="R9" s="98"/>
      <c r="S9" s="98"/>
      <c r="T9" s="98"/>
    </row>
    <row r="10" spans="1:21" ht="14.25" x14ac:dyDescent="0.2">
      <c r="A10" s="112"/>
      <c r="B10" s="112"/>
      <c r="C10" s="109"/>
      <c r="D10" s="106"/>
      <c r="E10" s="23" t="s">
        <v>55</v>
      </c>
      <c r="F10" s="20" t="s">
        <v>55</v>
      </c>
      <c r="G10" s="20" t="s">
        <v>55</v>
      </c>
      <c r="H10" s="20" t="s">
        <v>55</v>
      </c>
      <c r="I10" s="20" t="s">
        <v>55</v>
      </c>
      <c r="J10" s="20" t="s">
        <v>55</v>
      </c>
      <c r="K10" s="24" t="s">
        <v>55</v>
      </c>
      <c r="L10" s="24" t="s">
        <v>55</v>
      </c>
      <c r="M10" s="20" t="s">
        <v>55</v>
      </c>
      <c r="N10" s="20" t="s">
        <v>55</v>
      </c>
      <c r="O10" s="20" t="s">
        <v>55</v>
      </c>
      <c r="P10" s="20" t="s">
        <v>55</v>
      </c>
      <c r="Q10" s="20" t="s">
        <v>55</v>
      </c>
      <c r="R10" s="20" t="s">
        <v>55</v>
      </c>
      <c r="S10" s="20" t="s">
        <v>55</v>
      </c>
      <c r="T10" s="20" t="s">
        <v>55</v>
      </c>
    </row>
    <row r="11" spans="1:21" x14ac:dyDescent="0.2">
      <c r="A11" s="25"/>
      <c r="B11" s="25"/>
      <c r="C11" s="25"/>
      <c r="D11" s="27" t="s">
        <v>57</v>
      </c>
      <c r="E11" s="32">
        <f t="shared" ref="E11:T11" si="0">+E12+E200+E506</f>
        <v>17175149997.840647</v>
      </c>
      <c r="F11" s="32">
        <f t="shared" si="0"/>
        <v>2047386850.1100001</v>
      </c>
      <c r="G11" s="32">
        <f t="shared" si="0"/>
        <v>949934371.73000026</v>
      </c>
      <c r="H11" s="32">
        <f t="shared" si="0"/>
        <v>804642400.3900001</v>
      </c>
      <c r="I11" s="32">
        <f t="shared" si="0"/>
        <v>670797417.01999998</v>
      </c>
      <c r="J11" s="32">
        <f t="shared" si="0"/>
        <v>252983325.06999996</v>
      </c>
      <c r="K11" s="32">
        <f t="shared" si="0"/>
        <v>0</v>
      </c>
      <c r="L11" s="32">
        <f t="shared" si="0"/>
        <v>1300392.76</v>
      </c>
      <c r="M11" s="32">
        <f t="shared" si="0"/>
        <v>155200536.20735997</v>
      </c>
      <c r="N11" s="32">
        <f t="shared" si="0"/>
        <v>2967641728.6699996</v>
      </c>
      <c r="O11" s="32">
        <f t="shared" si="0"/>
        <v>470025252.6400001</v>
      </c>
      <c r="P11" s="32">
        <f t="shared" si="0"/>
        <v>4827450664.25</v>
      </c>
      <c r="Q11" s="32">
        <f t="shared" si="0"/>
        <v>1809205295.4900002</v>
      </c>
      <c r="R11" s="32">
        <f t="shared" si="0"/>
        <v>1715918273.4699998</v>
      </c>
      <c r="S11" s="32">
        <f t="shared" si="0"/>
        <v>170828746.56</v>
      </c>
      <c r="T11" s="32">
        <f t="shared" si="0"/>
        <v>331834743.47327995</v>
      </c>
    </row>
    <row r="12" spans="1:21" x14ac:dyDescent="0.2">
      <c r="A12" s="25"/>
      <c r="B12" s="25"/>
      <c r="C12" s="25"/>
      <c r="D12" s="27">
        <v>2025</v>
      </c>
      <c r="E12" s="32">
        <f t="shared" ref="E12:T12" si="1">SUM(E13:E198)</f>
        <v>3823771585.7600026</v>
      </c>
      <c r="F12" s="32">
        <f t="shared" si="1"/>
        <v>397511931.69</v>
      </c>
      <c r="G12" s="32">
        <f t="shared" si="1"/>
        <v>154647760.02000004</v>
      </c>
      <c r="H12" s="32">
        <f t="shared" si="1"/>
        <v>151994805.98999998</v>
      </c>
      <c r="I12" s="32">
        <f t="shared" si="1"/>
        <v>115425890.04000001</v>
      </c>
      <c r="J12" s="32">
        <f t="shared" si="1"/>
        <v>104746179.91999999</v>
      </c>
      <c r="K12" s="32">
        <f t="shared" si="1"/>
        <v>0</v>
      </c>
      <c r="L12" s="32">
        <f t="shared" si="1"/>
        <v>605432.48</v>
      </c>
      <c r="M12" s="32">
        <f t="shared" si="1"/>
        <v>67478494.003199995</v>
      </c>
      <c r="N12" s="32">
        <f t="shared" si="1"/>
        <v>690850123.95999992</v>
      </c>
      <c r="O12" s="32">
        <f t="shared" si="1"/>
        <v>80145493.609999985</v>
      </c>
      <c r="P12" s="32">
        <f t="shared" si="1"/>
        <v>1269582370.1700001</v>
      </c>
      <c r="Q12" s="32">
        <f t="shared" si="1"/>
        <v>285844371.17000008</v>
      </c>
      <c r="R12" s="32">
        <f t="shared" si="1"/>
        <v>389702716.05000001</v>
      </c>
      <c r="S12" s="32">
        <f t="shared" si="1"/>
        <v>37631748.380000003</v>
      </c>
      <c r="T12" s="32">
        <f t="shared" si="1"/>
        <v>77604268.276800007</v>
      </c>
    </row>
    <row r="13" spans="1:21" ht="12.75" customHeight="1" x14ac:dyDescent="0.25">
      <c r="A13" s="36">
        <v>1</v>
      </c>
      <c r="B13" s="36">
        <v>1</v>
      </c>
      <c r="C13" s="37" t="s">
        <v>58</v>
      </c>
      <c r="D13" s="37" t="s">
        <v>59</v>
      </c>
      <c r="E13" s="46">
        <f t="shared" ref="E13:E44" si="2">SUM(F13:T13)</f>
        <v>51456495.31000001</v>
      </c>
      <c r="F13" s="46">
        <v>8067267.3799999999</v>
      </c>
      <c r="G13" s="46">
        <v>3886264.92</v>
      </c>
      <c r="H13" s="46">
        <v>2373338.41</v>
      </c>
      <c r="I13" s="46">
        <v>2295572.83</v>
      </c>
      <c r="J13" s="46"/>
      <c r="K13" s="45"/>
      <c r="L13" s="45">
        <v>0</v>
      </c>
      <c r="M13" s="46"/>
      <c r="N13" s="46">
        <v>11654413.199999999</v>
      </c>
      <c r="O13" s="46">
        <v>4851960.45</v>
      </c>
      <c r="P13" s="46">
        <v>11914141.17</v>
      </c>
      <c r="Q13" s="46"/>
      <c r="R13" s="46">
        <v>4913973.7300000004</v>
      </c>
      <c r="S13" s="46">
        <v>514564.95</v>
      </c>
      <c r="T13" s="46">
        <v>984998.27</v>
      </c>
      <c r="U13" s="47"/>
    </row>
    <row r="14" spans="1:21" ht="12.75" customHeight="1" x14ac:dyDescent="0.25">
      <c r="A14" s="36">
        <v>2</v>
      </c>
      <c r="B14" s="36">
        <v>2</v>
      </c>
      <c r="C14" s="37" t="s">
        <v>62</v>
      </c>
      <c r="D14" s="36" t="s">
        <v>63</v>
      </c>
      <c r="E14" s="46">
        <f t="shared" si="2"/>
        <v>13900024.449999999</v>
      </c>
      <c r="F14" s="46"/>
      <c r="G14" s="46"/>
      <c r="H14" s="46"/>
      <c r="I14" s="46"/>
      <c r="J14" s="46"/>
      <c r="K14" s="45"/>
      <c r="L14" s="45">
        <v>0</v>
      </c>
      <c r="M14" s="46"/>
      <c r="N14" s="46">
        <v>12242307.539999999</v>
      </c>
      <c r="O14" s="46"/>
      <c r="P14" s="46"/>
      <c r="Q14" s="46"/>
      <c r="R14" s="46">
        <v>1251002.2</v>
      </c>
      <c r="S14" s="46">
        <v>139000.24</v>
      </c>
      <c r="T14" s="46">
        <v>267714.46999999997</v>
      </c>
      <c r="U14" s="47"/>
    </row>
    <row r="15" spans="1:21" ht="12.75" customHeight="1" x14ac:dyDescent="0.25">
      <c r="A15" s="36">
        <v>3</v>
      </c>
      <c r="B15" s="36">
        <v>3</v>
      </c>
      <c r="C15" s="37" t="s">
        <v>65</v>
      </c>
      <c r="D15" s="36" t="s">
        <v>66</v>
      </c>
      <c r="E15" s="46">
        <f t="shared" si="2"/>
        <v>19848927.130000003</v>
      </c>
      <c r="F15" s="46"/>
      <c r="G15" s="46"/>
      <c r="H15" s="46"/>
      <c r="I15" s="46"/>
      <c r="J15" s="46"/>
      <c r="K15" s="45"/>
      <c r="L15" s="45">
        <v>0</v>
      </c>
      <c r="M15" s="46"/>
      <c r="N15" s="46"/>
      <c r="O15" s="46">
        <v>3842053.02</v>
      </c>
      <c r="P15" s="46">
        <v>11074241.17</v>
      </c>
      <c r="Q15" s="46">
        <v>2371208.29</v>
      </c>
      <c r="R15" s="46">
        <v>1984892.71</v>
      </c>
      <c r="S15" s="46">
        <v>198489.27</v>
      </c>
      <c r="T15" s="46">
        <v>378042.67</v>
      </c>
      <c r="U15" s="47"/>
    </row>
    <row r="16" spans="1:21" ht="12.75" customHeight="1" x14ac:dyDescent="0.25">
      <c r="A16" s="36">
        <v>4</v>
      </c>
      <c r="B16" s="36">
        <v>4</v>
      </c>
      <c r="C16" s="37" t="s">
        <v>65</v>
      </c>
      <c r="D16" s="36" t="s">
        <v>68</v>
      </c>
      <c r="E16" s="46">
        <f t="shared" si="2"/>
        <v>41666217.339999996</v>
      </c>
      <c r="F16" s="46">
        <v>10436880.949999999</v>
      </c>
      <c r="G16" s="46">
        <v>5027784.79</v>
      </c>
      <c r="H16" s="46">
        <v>3070463.56</v>
      </c>
      <c r="I16" s="46">
        <v>2969855.74</v>
      </c>
      <c r="J16" s="46"/>
      <c r="K16" s="45"/>
      <c r="L16" s="45">
        <v>0</v>
      </c>
      <c r="M16" s="46"/>
      <c r="N16" s="46">
        <v>15077685.84</v>
      </c>
      <c r="O16" s="46"/>
      <c r="P16" s="46"/>
      <c r="Q16" s="46"/>
      <c r="R16" s="46">
        <v>3866895.37</v>
      </c>
      <c r="S16" s="46">
        <v>416662.17</v>
      </c>
      <c r="T16" s="46">
        <v>799988.92</v>
      </c>
      <c r="U16" s="47"/>
    </row>
    <row r="17" spans="1:21" ht="12.75" customHeight="1" x14ac:dyDescent="0.25">
      <c r="A17" s="36">
        <v>5</v>
      </c>
      <c r="B17" s="36">
        <v>5</v>
      </c>
      <c r="C17" s="37" t="s">
        <v>65</v>
      </c>
      <c r="D17" s="36" t="s">
        <v>70</v>
      </c>
      <c r="E17" s="46">
        <f t="shared" si="2"/>
        <v>44183099.530000001</v>
      </c>
      <c r="F17" s="46"/>
      <c r="G17" s="46"/>
      <c r="H17" s="46">
        <v>4543874.28</v>
      </c>
      <c r="I17" s="46"/>
      <c r="J17" s="46"/>
      <c r="K17" s="45"/>
      <c r="L17" s="45">
        <v>0</v>
      </c>
      <c r="M17" s="46"/>
      <c r="N17" s="46"/>
      <c r="O17" s="46"/>
      <c r="P17" s="46">
        <v>22810215.07</v>
      </c>
      <c r="Q17" s="61">
        <v>11673633.710000001</v>
      </c>
      <c r="R17" s="46">
        <v>3994991.3</v>
      </c>
      <c r="S17" s="46">
        <v>399499.13</v>
      </c>
      <c r="T17" s="46">
        <v>760886.04</v>
      </c>
      <c r="U17" s="47"/>
    </row>
    <row r="18" spans="1:21" ht="12.75" customHeight="1" x14ac:dyDescent="0.25">
      <c r="A18" s="36">
        <v>6</v>
      </c>
      <c r="B18" s="36">
        <v>6</v>
      </c>
      <c r="C18" s="37" t="s">
        <v>72</v>
      </c>
      <c r="D18" s="36" t="s">
        <v>73</v>
      </c>
      <c r="E18" s="46">
        <f t="shared" si="2"/>
        <v>68104840.480000004</v>
      </c>
      <c r="F18" s="46"/>
      <c r="G18" s="46"/>
      <c r="H18" s="46"/>
      <c r="I18" s="46"/>
      <c r="J18" s="46"/>
      <c r="K18" s="45"/>
      <c r="L18" s="45">
        <v>0</v>
      </c>
      <c r="M18" s="46"/>
      <c r="N18" s="46">
        <v>7024372.4500000002</v>
      </c>
      <c r="O18" s="46">
        <v>11160201.029999999</v>
      </c>
      <c r="P18" s="46">
        <v>41209658.340000004</v>
      </c>
      <c r="Q18" s="46"/>
      <c r="R18" s="46">
        <v>6730728.7000000002</v>
      </c>
      <c r="S18" s="46">
        <v>681048.4</v>
      </c>
      <c r="T18" s="46">
        <v>1298831.56</v>
      </c>
      <c r="U18" s="47"/>
    </row>
    <row r="19" spans="1:21" ht="12.75" customHeight="1" x14ac:dyDescent="0.25">
      <c r="A19" s="36">
        <v>7</v>
      </c>
      <c r="B19" s="36">
        <v>7</v>
      </c>
      <c r="C19" s="37" t="s">
        <v>72</v>
      </c>
      <c r="D19" s="36" t="s">
        <v>74</v>
      </c>
      <c r="E19" s="46">
        <f t="shared" si="2"/>
        <v>36257543.270000003</v>
      </c>
      <c r="F19" s="46"/>
      <c r="G19" s="46"/>
      <c r="H19" s="46"/>
      <c r="I19" s="46"/>
      <c r="J19" s="46"/>
      <c r="K19" s="45"/>
      <c r="L19" s="45">
        <v>0</v>
      </c>
      <c r="M19" s="46"/>
      <c r="N19" s="46">
        <v>22472574.690000001</v>
      </c>
      <c r="O19" s="46">
        <v>9355772.9299999997</v>
      </c>
      <c r="P19" s="46"/>
      <c r="Q19" s="46"/>
      <c r="R19" s="46">
        <v>3370598.72</v>
      </c>
      <c r="S19" s="46">
        <v>362575.43</v>
      </c>
      <c r="T19" s="46">
        <v>696021.5</v>
      </c>
      <c r="U19" s="47"/>
    </row>
    <row r="20" spans="1:21" ht="12.75" customHeight="1" x14ac:dyDescent="0.25">
      <c r="A20" s="36">
        <v>8</v>
      </c>
      <c r="B20" s="36">
        <v>8</v>
      </c>
      <c r="C20" s="37" t="s">
        <v>72</v>
      </c>
      <c r="D20" s="36" t="s">
        <v>76</v>
      </c>
      <c r="E20" s="46">
        <f t="shared" si="2"/>
        <v>22606854.659999996</v>
      </c>
      <c r="F20" s="46"/>
      <c r="G20" s="46"/>
      <c r="H20" s="46"/>
      <c r="I20" s="46"/>
      <c r="J20" s="46"/>
      <c r="K20" s="45"/>
      <c r="L20" s="45">
        <v>0</v>
      </c>
      <c r="M20" s="46"/>
      <c r="N20" s="46"/>
      <c r="O20" s="46"/>
      <c r="P20" s="46">
        <v>19689530.489999998</v>
      </c>
      <c r="Q20" s="46"/>
      <c r="R20" s="46">
        <v>2260685.4700000002</v>
      </c>
      <c r="S20" s="46">
        <v>226068.55</v>
      </c>
      <c r="T20" s="46">
        <v>430570.15</v>
      </c>
      <c r="U20" s="47"/>
    </row>
    <row r="21" spans="1:21" ht="12.75" customHeight="1" x14ac:dyDescent="0.25">
      <c r="A21" s="36">
        <v>9</v>
      </c>
      <c r="B21" s="36">
        <v>9</v>
      </c>
      <c r="C21" s="37" t="s">
        <v>72</v>
      </c>
      <c r="D21" s="36" t="s">
        <v>78</v>
      </c>
      <c r="E21" s="46">
        <f t="shared" si="2"/>
        <v>62660803.070000008</v>
      </c>
      <c r="F21" s="46">
        <v>10634514.23</v>
      </c>
      <c r="G21" s="46">
        <v>4254806.03</v>
      </c>
      <c r="H21" s="46">
        <v>3142611.15</v>
      </c>
      <c r="I21" s="46">
        <v>2008268.71</v>
      </c>
      <c r="J21" s="46"/>
      <c r="K21" s="45"/>
      <c r="L21" s="45">
        <v>0</v>
      </c>
      <c r="M21" s="46"/>
      <c r="N21" s="46"/>
      <c r="O21" s="46">
        <v>7394296.9699999997</v>
      </c>
      <c r="P21" s="46">
        <v>27303849.690000001</v>
      </c>
      <c r="Q21" s="46"/>
      <c r="R21" s="46">
        <v>6098831.4800000004</v>
      </c>
      <c r="S21" s="46">
        <v>626608.03</v>
      </c>
      <c r="T21" s="46">
        <v>1197016.78</v>
      </c>
      <c r="U21" s="47"/>
    </row>
    <row r="22" spans="1:21" ht="12.75" customHeight="1" x14ac:dyDescent="0.25">
      <c r="A22" s="36">
        <v>10</v>
      </c>
      <c r="B22" s="36">
        <v>10</v>
      </c>
      <c r="C22" s="37" t="s">
        <v>72</v>
      </c>
      <c r="D22" s="36" t="s">
        <v>80</v>
      </c>
      <c r="E22" s="46">
        <f t="shared" si="2"/>
        <v>23863886.16</v>
      </c>
      <c r="F22" s="46"/>
      <c r="G22" s="46"/>
      <c r="H22" s="46"/>
      <c r="I22" s="46"/>
      <c r="J22" s="46"/>
      <c r="K22" s="45"/>
      <c r="L22" s="45">
        <v>0</v>
      </c>
      <c r="M22" s="46"/>
      <c r="N22" s="46"/>
      <c r="O22" s="46"/>
      <c r="P22" s="46">
        <v>20784347.100000001</v>
      </c>
      <c r="Q22" s="46"/>
      <c r="R22" s="46">
        <v>2386388.62</v>
      </c>
      <c r="S22" s="46">
        <v>238638.86</v>
      </c>
      <c r="T22" s="46">
        <v>454511.58</v>
      </c>
      <c r="U22" s="47"/>
    </row>
    <row r="23" spans="1:21" ht="12.75" customHeight="1" x14ac:dyDescent="0.25">
      <c r="A23" s="36">
        <v>11</v>
      </c>
      <c r="B23" s="36">
        <v>11</v>
      </c>
      <c r="C23" s="37" t="s">
        <v>72</v>
      </c>
      <c r="D23" s="36" t="s">
        <v>82</v>
      </c>
      <c r="E23" s="46">
        <f t="shared" si="2"/>
        <v>24902678.400000002</v>
      </c>
      <c r="F23" s="46"/>
      <c r="G23" s="46"/>
      <c r="H23" s="46"/>
      <c r="I23" s="46"/>
      <c r="J23" s="46"/>
      <c r="K23" s="45"/>
      <c r="L23" s="45">
        <v>0</v>
      </c>
      <c r="M23" s="46"/>
      <c r="N23" s="46"/>
      <c r="O23" s="46"/>
      <c r="P23" s="46">
        <v>21689087.370000001</v>
      </c>
      <c r="Q23" s="46"/>
      <c r="R23" s="46">
        <v>2490267.84</v>
      </c>
      <c r="S23" s="46">
        <v>249026.78</v>
      </c>
      <c r="T23" s="46">
        <v>474296.41</v>
      </c>
      <c r="U23" s="47"/>
    </row>
    <row r="24" spans="1:21" ht="12.75" customHeight="1" x14ac:dyDescent="0.25">
      <c r="A24" s="36">
        <v>12</v>
      </c>
      <c r="B24" s="36">
        <v>12</v>
      </c>
      <c r="C24" s="37" t="s">
        <v>72</v>
      </c>
      <c r="D24" s="36" t="s">
        <v>84</v>
      </c>
      <c r="E24" s="46">
        <f t="shared" si="2"/>
        <v>6369730</v>
      </c>
      <c r="F24" s="46"/>
      <c r="G24" s="46"/>
      <c r="H24" s="46">
        <v>2251062.19</v>
      </c>
      <c r="I24" s="46"/>
      <c r="J24" s="46"/>
      <c r="K24" s="45"/>
      <c r="L24" s="45">
        <v>0</v>
      </c>
      <c r="M24" s="46"/>
      <c r="N24" s="46">
        <v>3333720.97</v>
      </c>
      <c r="O24" s="46"/>
      <c r="P24" s="46"/>
      <c r="Q24" s="46"/>
      <c r="R24" s="46">
        <v>599121.64</v>
      </c>
      <c r="S24" s="46">
        <v>63697.3</v>
      </c>
      <c r="T24" s="46">
        <v>122127.9</v>
      </c>
      <c r="U24" s="47"/>
    </row>
    <row r="25" spans="1:21" ht="12.75" customHeight="1" x14ac:dyDescent="0.25">
      <c r="A25" s="36">
        <v>13</v>
      </c>
      <c r="B25" s="36">
        <v>13</v>
      </c>
      <c r="C25" s="37" t="s">
        <v>72</v>
      </c>
      <c r="D25" s="36" t="s">
        <v>85</v>
      </c>
      <c r="E25" s="46">
        <f t="shared" si="2"/>
        <v>50468278.389999993</v>
      </c>
      <c r="F25" s="46">
        <v>27365678.800000001</v>
      </c>
      <c r="G25" s="46"/>
      <c r="H25" s="46"/>
      <c r="I25" s="46">
        <v>5167855.8499999996</v>
      </c>
      <c r="J25" s="46"/>
      <c r="K25" s="45"/>
      <c r="L25" s="45">
        <v>0</v>
      </c>
      <c r="M25" s="46"/>
      <c r="N25" s="46">
        <v>11976253.220000001</v>
      </c>
      <c r="O25" s="46"/>
      <c r="P25" s="46"/>
      <c r="Q25" s="46"/>
      <c r="R25" s="46">
        <v>4480468.83</v>
      </c>
      <c r="S25" s="46">
        <v>504682.78</v>
      </c>
      <c r="T25" s="46">
        <v>973338.91</v>
      </c>
      <c r="U25" s="47"/>
    </row>
    <row r="26" spans="1:21" ht="12.75" customHeight="1" x14ac:dyDescent="0.25">
      <c r="A26" s="36">
        <v>14</v>
      </c>
      <c r="B26" s="36">
        <v>14</v>
      </c>
      <c r="C26" s="37" t="s">
        <v>72</v>
      </c>
      <c r="D26" s="36" t="s">
        <v>87</v>
      </c>
      <c r="E26" s="46">
        <f t="shared" si="2"/>
        <v>42426702.890000001</v>
      </c>
      <c r="F26" s="46">
        <v>12141006.789999999</v>
      </c>
      <c r="G26" s="46"/>
      <c r="H26" s="46">
        <v>3571806.46</v>
      </c>
      <c r="I26" s="46">
        <v>3454771.48</v>
      </c>
      <c r="J26" s="46"/>
      <c r="K26" s="45"/>
      <c r="L26" s="45">
        <v>0</v>
      </c>
      <c r="M26" s="46"/>
      <c r="N26" s="46"/>
      <c r="O26" s="46"/>
      <c r="P26" s="46">
        <v>17930441.879999999</v>
      </c>
      <c r="Q26" s="46"/>
      <c r="R26" s="46">
        <v>4093150.54</v>
      </c>
      <c r="S26" s="46">
        <v>424267.03</v>
      </c>
      <c r="T26" s="46">
        <v>811258.71</v>
      </c>
      <c r="U26" s="47"/>
    </row>
    <row r="27" spans="1:21" ht="15" x14ac:dyDescent="0.25">
      <c r="A27" s="36">
        <v>15</v>
      </c>
      <c r="B27" s="36">
        <v>15</v>
      </c>
      <c r="C27" s="37" t="s">
        <v>72</v>
      </c>
      <c r="D27" s="36" t="s">
        <v>88</v>
      </c>
      <c r="E27" s="46">
        <f t="shared" si="2"/>
        <v>15669286.35</v>
      </c>
      <c r="F27" s="46"/>
      <c r="G27" s="46"/>
      <c r="H27" s="46"/>
      <c r="I27" s="46"/>
      <c r="J27" s="46"/>
      <c r="K27" s="45"/>
      <c r="L27" s="45">
        <v>0</v>
      </c>
      <c r="M27" s="46"/>
      <c r="N27" s="46">
        <v>13800567.26</v>
      </c>
      <c r="O27" s="46"/>
      <c r="P27" s="46"/>
      <c r="Q27" s="46"/>
      <c r="R27" s="46">
        <v>1410235.77</v>
      </c>
      <c r="S27" s="46">
        <v>156692.85999999999</v>
      </c>
      <c r="T27" s="46">
        <v>301790.46000000002</v>
      </c>
      <c r="U27" s="47"/>
    </row>
    <row r="28" spans="1:21" ht="15" x14ac:dyDescent="0.25">
      <c r="A28" s="36">
        <v>16</v>
      </c>
      <c r="B28" s="36">
        <v>16</v>
      </c>
      <c r="C28" s="37" t="s">
        <v>72</v>
      </c>
      <c r="D28" s="36" t="s">
        <v>89</v>
      </c>
      <c r="E28" s="46">
        <f t="shared" si="2"/>
        <v>38140474.829999998</v>
      </c>
      <c r="F28" s="46"/>
      <c r="G28" s="46"/>
      <c r="H28" s="46"/>
      <c r="I28" s="46"/>
      <c r="J28" s="46"/>
      <c r="K28" s="45"/>
      <c r="L28" s="45">
        <v>0</v>
      </c>
      <c r="M28" s="46"/>
      <c r="N28" s="46">
        <v>4845500.01</v>
      </c>
      <c r="O28" s="46"/>
      <c r="P28" s="46">
        <v>28426937.989999998</v>
      </c>
      <c r="Q28" s="46"/>
      <c r="R28" s="46">
        <v>3759031.25</v>
      </c>
      <c r="S28" s="46">
        <v>381404.75</v>
      </c>
      <c r="T28" s="46">
        <v>727600.83</v>
      </c>
      <c r="U28" s="47"/>
    </row>
    <row r="29" spans="1:21" ht="12.75" customHeight="1" x14ac:dyDescent="0.25">
      <c r="A29" s="36">
        <v>17</v>
      </c>
      <c r="B29" s="36">
        <v>17</v>
      </c>
      <c r="C29" s="37" t="s">
        <v>72</v>
      </c>
      <c r="D29" s="36" t="s">
        <v>90</v>
      </c>
      <c r="E29" s="46">
        <f t="shared" si="2"/>
        <v>53658869.770000003</v>
      </c>
      <c r="F29" s="46"/>
      <c r="G29" s="46"/>
      <c r="H29" s="46"/>
      <c r="I29" s="46"/>
      <c r="J29" s="46"/>
      <c r="K29" s="45"/>
      <c r="L29" s="45">
        <v>0</v>
      </c>
      <c r="M29" s="46"/>
      <c r="N29" s="46">
        <v>23237368.399999999</v>
      </c>
      <c r="O29" s="46"/>
      <c r="P29" s="46">
        <v>23755231.84</v>
      </c>
      <c r="Q29" s="46"/>
      <c r="R29" s="46">
        <v>5102047.84</v>
      </c>
      <c r="S29" s="46">
        <v>536588.69999999995</v>
      </c>
      <c r="T29" s="46">
        <v>1027632.99</v>
      </c>
      <c r="U29" s="47"/>
    </row>
    <row r="30" spans="1:21" ht="12.75" customHeight="1" x14ac:dyDescent="0.25">
      <c r="A30" s="36">
        <v>18</v>
      </c>
      <c r="B30" s="36">
        <v>18</v>
      </c>
      <c r="C30" s="37" t="s">
        <v>72</v>
      </c>
      <c r="D30" s="36" t="s">
        <v>91</v>
      </c>
      <c r="E30" s="46">
        <f t="shared" si="2"/>
        <v>26934857.999999996</v>
      </c>
      <c r="F30" s="46"/>
      <c r="G30" s="46"/>
      <c r="H30" s="46"/>
      <c r="I30" s="46"/>
      <c r="J30" s="46"/>
      <c r="K30" s="45"/>
      <c r="L30" s="45">
        <v>0</v>
      </c>
      <c r="M30" s="46"/>
      <c r="N30" s="46">
        <v>23722606.829999998</v>
      </c>
      <c r="O30" s="46"/>
      <c r="P30" s="46"/>
      <c r="Q30" s="46"/>
      <c r="R30" s="46">
        <v>2424137.2200000002</v>
      </c>
      <c r="S30" s="46">
        <v>269348.58</v>
      </c>
      <c r="T30" s="46">
        <v>518765.37</v>
      </c>
      <c r="U30" s="47"/>
    </row>
    <row r="31" spans="1:21" ht="12.75" customHeight="1" x14ac:dyDescent="0.25">
      <c r="A31" s="36">
        <v>19</v>
      </c>
      <c r="B31" s="36">
        <v>19</v>
      </c>
      <c r="C31" s="37" t="s">
        <v>72</v>
      </c>
      <c r="D31" s="36" t="s">
        <v>93</v>
      </c>
      <c r="E31" s="46">
        <f t="shared" si="2"/>
        <v>47811114.349999994</v>
      </c>
      <c r="F31" s="46"/>
      <c r="G31" s="46"/>
      <c r="H31" s="46"/>
      <c r="I31" s="46"/>
      <c r="J31" s="46"/>
      <c r="K31" s="45"/>
      <c r="L31" s="45">
        <v>0</v>
      </c>
      <c r="M31" s="46"/>
      <c r="N31" s="46">
        <v>20704954.899999999</v>
      </c>
      <c r="O31" s="46"/>
      <c r="P31" s="46">
        <v>21166381.449999999</v>
      </c>
      <c r="Q31" s="46"/>
      <c r="R31" s="46">
        <v>4546025.54</v>
      </c>
      <c r="S31" s="46">
        <v>478111.14</v>
      </c>
      <c r="T31" s="46">
        <v>915641.32</v>
      </c>
      <c r="U31" s="47"/>
    </row>
    <row r="32" spans="1:21" ht="12.75" customHeight="1" x14ac:dyDescent="0.25">
      <c r="A32" s="36">
        <v>20</v>
      </c>
      <c r="B32" s="36">
        <v>20</v>
      </c>
      <c r="C32" s="37" t="s">
        <v>72</v>
      </c>
      <c r="D32" s="36" t="s">
        <v>94</v>
      </c>
      <c r="E32" s="46">
        <f t="shared" si="2"/>
        <v>48148935.110000007</v>
      </c>
      <c r="F32" s="46"/>
      <c r="G32" s="46"/>
      <c r="H32" s="46"/>
      <c r="I32" s="46"/>
      <c r="J32" s="46"/>
      <c r="K32" s="45"/>
      <c r="L32" s="45">
        <v>0</v>
      </c>
      <c r="M32" s="46"/>
      <c r="N32" s="46">
        <v>20851250.66</v>
      </c>
      <c r="O32" s="46"/>
      <c r="P32" s="46">
        <v>21315937.539999999</v>
      </c>
      <c r="Q32" s="46"/>
      <c r="R32" s="46">
        <v>4578146.5599999996</v>
      </c>
      <c r="S32" s="46">
        <v>481489.35</v>
      </c>
      <c r="T32" s="46">
        <v>922111</v>
      </c>
      <c r="U32" s="47"/>
    </row>
    <row r="33" spans="1:21" ht="12.75" customHeight="1" x14ac:dyDescent="0.25">
      <c r="A33" s="36">
        <v>21</v>
      </c>
      <c r="B33" s="36">
        <v>21</v>
      </c>
      <c r="C33" s="37" t="s">
        <v>72</v>
      </c>
      <c r="D33" s="36" t="s">
        <v>95</v>
      </c>
      <c r="E33" s="46">
        <f t="shared" si="2"/>
        <v>17091051.289999999</v>
      </c>
      <c r="F33" s="46"/>
      <c r="G33" s="46"/>
      <c r="H33" s="46"/>
      <c r="I33" s="46"/>
      <c r="J33" s="46"/>
      <c r="K33" s="45"/>
      <c r="L33" s="45">
        <v>0</v>
      </c>
      <c r="M33" s="46"/>
      <c r="N33" s="46"/>
      <c r="O33" s="46"/>
      <c r="P33" s="46">
        <v>14885519.49</v>
      </c>
      <c r="Q33" s="46"/>
      <c r="R33" s="46">
        <v>1709105.13</v>
      </c>
      <c r="S33" s="46">
        <v>170910.51</v>
      </c>
      <c r="T33" s="46">
        <v>325516.15999999997</v>
      </c>
      <c r="U33" s="47"/>
    </row>
    <row r="34" spans="1:21" ht="12.75" customHeight="1" x14ac:dyDescent="0.25">
      <c r="A34" s="36">
        <v>22</v>
      </c>
      <c r="B34" s="36">
        <v>22</v>
      </c>
      <c r="C34" s="37" t="s">
        <v>72</v>
      </c>
      <c r="D34" s="36" t="s">
        <v>97</v>
      </c>
      <c r="E34" s="46">
        <f t="shared" si="2"/>
        <v>28240978.679999996</v>
      </c>
      <c r="F34" s="46">
        <v>13125602.439999999</v>
      </c>
      <c r="G34" s="46"/>
      <c r="H34" s="46"/>
      <c r="I34" s="46">
        <v>3734942.07</v>
      </c>
      <c r="J34" s="46"/>
      <c r="K34" s="45"/>
      <c r="L34" s="45">
        <v>0</v>
      </c>
      <c r="M34" s="46"/>
      <c r="N34" s="46"/>
      <c r="O34" s="46">
        <v>7894234.9299999997</v>
      </c>
      <c r="P34" s="46"/>
      <c r="Q34" s="46"/>
      <c r="R34" s="46">
        <v>2662452.56</v>
      </c>
      <c r="S34" s="46">
        <v>282409.78999999998</v>
      </c>
      <c r="T34" s="46">
        <v>541336.89</v>
      </c>
      <c r="U34" s="47"/>
    </row>
    <row r="35" spans="1:21" ht="12.75" customHeight="1" x14ac:dyDescent="0.25">
      <c r="A35" s="36">
        <v>23</v>
      </c>
      <c r="B35" s="36">
        <v>23</v>
      </c>
      <c r="C35" s="37" t="s">
        <v>72</v>
      </c>
      <c r="D35" s="36" t="s">
        <v>99</v>
      </c>
      <c r="E35" s="46">
        <f t="shared" si="2"/>
        <v>57204485.539999999</v>
      </c>
      <c r="F35" s="46"/>
      <c r="G35" s="46">
        <v>7085856.54</v>
      </c>
      <c r="H35" s="46"/>
      <c r="I35" s="46"/>
      <c r="J35" s="46"/>
      <c r="K35" s="45"/>
      <c r="L35" s="45">
        <v>0</v>
      </c>
      <c r="M35" s="46"/>
      <c r="N35" s="46">
        <v>21249580.710000001</v>
      </c>
      <c r="O35" s="46"/>
      <c r="P35" s="46">
        <v>21723144.699999999</v>
      </c>
      <c r="Q35" s="46"/>
      <c r="R35" s="46">
        <v>5479178.9299999997</v>
      </c>
      <c r="S35" s="46">
        <v>572044.86</v>
      </c>
      <c r="T35" s="46">
        <v>1094679.8</v>
      </c>
      <c r="U35" s="47"/>
    </row>
    <row r="36" spans="1:21" ht="12.75" customHeight="1" x14ac:dyDescent="0.25">
      <c r="A36" s="36">
        <v>24</v>
      </c>
      <c r="B36" s="36">
        <v>24</v>
      </c>
      <c r="C36" s="37" t="s">
        <v>72</v>
      </c>
      <c r="D36" s="36" t="s">
        <v>100</v>
      </c>
      <c r="E36" s="46">
        <f t="shared" si="2"/>
        <v>70549918.920000002</v>
      </c>
      <c r="F36" s="46"/>
      <c r="G36" s="46"/>
      <c r="H36" s="46"/>
      <c r="I36" s="46"/>
      <c r="J36" s="46"/>
      <c r="K36" s="45"/>
      <c r="L36" s="45">
        <v>0</v>
      </c>
      <c r="M36" s="46"/>
      <c r="N36" s="46"/>
      <c r="O36" s="46"/>
      <c r="P36" s="46">
        <v>61445734.079999998</v>
      </c>
      <c r="Q36" s="46"/>
      <c r="R36" s="46">
        <v>7054991.8899999997</v>
      </c>
      <c r="S36" s="46">
        <v>705499.19</v>
      </c>
      <c r="T36" s="46">
        <v>1343693.76</v>
      </c>
      <c r="U36" s="47"/>
    </row>
    <row r="37" spans="1:21" ht="12.75" customHeight="1" x14ac:dyDescent="0.25">
      <c r="A37" s="36">
        <v>25</v>
      </c>
      <c r="B37" s="36">
        <v>25</v>
      </c>
      <c r="C37" s="37" t="s">
        <v>72</v>
      </c>
      <c r="D37" s="36" t="s">
        <v>101</v>
      </c>
      <c r="E37" s="46">
        <f t="shared" si="2"/>
        <v>83374786.950000003</v>
      </c>
      <c r="F37" s="46"/>
      <c r="G37" s="46"/>
      <c r="H37" s="46">
        <v>6510993.79</v>
      </c>
      <c r="I37" s="46"/>
      <c r="J37" s="46"/>
      <c r="K37" s="45"/>
      <c r="L37" s="45">
        <v>0</v>
      </c>
      <c r="M37" s="46"/>
      <c r="N37" s="46">
        <v>9642486.4199999999</v>
      </c>
      <c r="O37" s="46"/>
      <c r="P37" s="46">
        <v>56569262.719999999</v>
      </c>
      <c r="Q37" s="46"/>
      <c r="R37" s="46">
        <v>8227997.0499999998</v>
      </c>
      <c r="S37" s="46">
        <v>833747.87</v>
      </c>
      <c r="T37" s="46">
        <v>1590299.1</v>
      </c>
      <c r="U37" s="47"/>
    </row>
    <row r="38" spans="1:21" ht="12.75" customHeight="1" x14ac:dyDescent="0.25">
      <c r="A38" s="36">
        <v>26</v>
      </c>
      <c r="B38" s="36">
        <v>26</v>
      </c>
      <c r="C38" s="37" t="s">
        <v>72</v>
      </c>
      <c r="D38" s="36" t="s">
        <v>102</v>
      </c>
      <c r="E38" s="46">
        <f t="shared" si="2"/>
        <v>50457664.539999992</v>
      </c>
      <c r="F38" s="46">
        <v>11046581</v>
      </c>
      <c r="G38" s="46"/>
      <c r="H38" s="46"/>
      <c r="I38" s="46"/>
      <c r="J38" s="46"/>
      <c r="K38" s="45"/>
      <c r="L38" s="45">
        <v>0</v>
      </c>
      <c r="M38" s="46"/>
      <c r="N38" s="46">
        <v>4834400.5</v>
      </c>
      <c r="O38" s="46"/>
      <c r="P38" s="46">
        <v>28361820.82</v>
      </c>
      <c r="Q38" s="46"/>
      <c r="R38" s="46">
        <v>4742785.09</v>
      </c>
      <c r="S38" s="46">
        <v>504576.65</v>
      </c>
      <c r="T38" s="46">
        <v>967500.48</v>
      </c>
      <c r="U38" s="47"/>
    </row>
    <row r="39" spans="1:21" ht="12.75" customHeight="1" x14ac:dyDescent="0.25">
      <c r="A39" s="36">
        <v>27</v>
      </c>
      <c r="B39" s="36">
        <v>27</v>
      </c>
      <c r="C39" s="37" t="s">
        <v>72</v>
      </c>
      <c r="D39" s="36" t="s">
        <v>103</v>
      </c>
      <c r="E39" s="46">
        <f t="shared" si="2"/>
        <v>29897467.419999998</v>
      </c>
      <c r="F39" s="46"/>
      <c r="G39" s="46"/>
      <c r="H39" s="46"/>
      <c r="I39" s="46"/>
      <c r="J39" s="46"/>
      <c r="K39" s="45"/>
      <c r="L39" s="45">
        <v>0</v>
      </c>
      <c r="M39" s="46"/>
      <c r="N39" s="46">
        <v>3798279.38</v>
      </c>
      <c r="O39" s="46"/>
      <c r="P39" s="46">
        <v>22283242.57</v>
      </c>
      <c r="Q39" s="46"/>
      <c r="R39" s="46">
        <v>2946620.74</v>
      </c>
      <c r="S39" s="46">
        <v>298974.67</v>
      </c>
      <c r="T39" s="46">
        <v>570350.06000000006</v>
      </c>
      <c r="U39" s="47"/>
    </row>
    <row r="40" spans="1:21" ht="12.75" customHeight="1" x14ac:dyDescent="0.25">
      <c r="A40" s="36">
        <v>28</v>
      </c>
      <c r="B40" s="36">
        <v>28</v>
      </c>
      <c r="C40" s="37" t="s">
        <v>72</v>
      </c>
      <c r="D40" s="36" t="s">
        <v>104</v>
      </c>
      <c r="E40" s="46">
        <f t="shared" si="2"/>
        <v>29692367.250000004</v>
      </c>
      <c r="F40" s="46"/>
      <c r="G40" s="46"/>
      <c r="H40" s="46">
        <v>2318768.37</v>
      </c>
      <c r="I40" s="46"/>
      <c r="J40" s="46"/>
      <c r="K40" s="45"/>
      <c r="L40" s="45">
        <v>0</v>
      </c>
      <c r="M40" s="46"/>
      <c r="N40" s="46">
        <v>3433990.76</v>
      </c>
      <c r="O40" s="46"/>
      <c r="P40" s="46">
        <v>20146082.350000001</v>
      </c>
      <c r="Q40" s="46"/>
      <c r="R40" s="46">
        <v>2930246.89</v>
      </c>
      <c r="S40" s="46">
        <v>296923.67</v>
      </c>
      <c r="T40" s="46">
        <v>566355.21</v>
      </c>
      <c r="U40" s="47"/>
    </row>
    <row r="41" spans="1:21" ht="12.75" customHeight="1" x14ac:dyDescent="0.25">
      <c r="A41" s="36">
        <v>29</v>
      </c>
      <c r="B41" s="36">
        <v>29</v>
      </c>
      <c r="C41" s="37" t="s">
        <v>72</v>
      </c>
      <c r="D41" s="36" t="s">
        <v>105</v>
      </c>
      <c r="E41" s="46">
        <f t="shared" si="2"/>
        <v>15530736.269999998</v>
      </c>
      <c r="F41" s="46"/>
      <c r="G41" s="46"/>
      <c r="H41" s="46">
        <v>4443151.4400000004</v>
      </c>
      <c r="I41" s="46"/>
      <c r="J41" s="46"/>
      <c r="K41" s="45"/>
      <c r="L41" s="45">
        <v>0</v>
      </c>
      <c r="M41" s="46"/>
      <c r="N41" s="46"/>
      <c r="O41" s="46">
        <v>9083405.4399999995</v>
      </c>
      <c r="P41" s="46"/>
      <c r="Q41" s="46"/>
      <c r="R41" s="46">
        <v>1553073.63</v>
      </c>
      <c r="S41" s="46">
        <v>155307.35999999999</v>
      </c>
      <c r="T41" s="46">
        <v>295798.40000000002</v>
      </c>
      <c r="U41" s="47"/>
    </row>
    <row r="42" spans="1:21" ht="12.75" customHeight="1" x14ac:dyDescent="0.25">
      <c r="A42" s="36">
        <v>30</v>
      </c>
      <c r="B42" s="36">
        <v>30</v>
      </c>
      <c r="C42" s="37" t="s">
        <v>72</v>
      </c>
      <c r="D42" s="36" t="s">
        <v>106</v>
      </c>
      <c r="E42" s="46">
        <f t="shared" si="2"/>
        <v>27338277.190000001</v>
      </c>
      <c r="F42" s="46"/>
      <c r="G42" s="46"/>
      <c r="H42" s="46"/>
      <c r="I42" s="46"/>
      <c r="J42" s="46"/>
      <c r="K42" s="45"/>
      <c r="L42" s="45">
        <v>0</v>
      </c>
      <c r="M42" s="46"/>
      <c r="N42" s="46">
        <v>3473150.85</v>
      </c>
      <c r="O42" s="46"/>
      <c r="P42" s="46">
        <v>20375821.59</v>
      </c>
      <c r="Q42" s="46"/>
      <c r="R42" s="46">
        <v>2694393.26</v>
      </c>
      <c r="S42" s="46">
        <v>273382.77</v>
      </c>
      <c r="T42" s="46">
        <v>521528.72</v>
      </c>
      <c r="U42" s="47"/>
    </row>
    <row r="43" spans="1:21" ht="12.75" customHeight="1" x14ac:dyDescent="0.25">
      <c r="A43" s="36">
        <v>31</v>
      </c>
      <c r="B43" s="36">
        <v>31</v>
      </c>
      <c r="C43" s="37" t="s">
        <v>72</v>
      </c>
      <c r="D43" s="36" t="s">
        <v>107</v>
      </c>
      <c r="E43" s="46">
        <f t="shared" si="2"/>
        <v>30941080.280000001</v>
      </c>
      <c r="F43" s="46">
        <v>15361831.039999999</v>
      </c>
      <c r="G43" s="46">
        <v>7400293.3399999999</v>
      </c>
      <c r="H43" s="46"/>
      <c r="I43" s="46">
        <v>4371269.76</v>
      </c>
      <c r="J43" s="46"/>
      <c r="K43" s="45"/>
      <c r="L43" s="45">
        <v>0</v>
      </c>
      <c r="M43" s="46"/>
      <c r="N43" s="46"/>
      <c r="O43" s="46"/>
      <c r="P43" s="46"/>
      <c r="Q43" s="46"/>
      <c r="R43" s="46">
        <v>2904922.96</v>
      </c>
      <c r="S43" s="46">
        <v>309410.8</v>
      </c>
      <c r="T43" s="46">
        <v>593352.38</v>
      </c>
      <c r="U43" s="47"/>
    </row>
    <row r="44" spans="1:21" ht="12.75" customHeight="1" x14ac:dyDescent="0.25">
      <c r="A44" s="36">
        <v>32</v>
      </c>
      <c r="B44" s="36">
        <v>32</v>
      </c>
      <c r="C44" s="37" t="s">
        <v>72</v>
      </c>
      <c r="D44" s="36" t="s">
        <v>109</v>
      </c>
      <c r="E44" s="46">
        <f t="shared" si="2"/>
        <v>54380223.019999988</v>
      </c>
      <c r="F44" s="46"/>
      <c r="G44" s="46"/>
      <c r="H44" s="46"/>
      <c r="I44" s="46"/>
      <c r="J44" s="46"/>
      <c r="K44" s="45"/>
      <c r="L44" s="45">
        <v>0</v>
      </c>
      <c r="M44" s="46"/>
      <c r="N44" s="46">
        <v>23549755.739999998</v>
      </c>
      <c r="O44" s="46"/>
      <c r="P44" s="46">
        <v>24074580.969999999</v>
      </c>
      <c r="Q44" s="46"/>
      <c r="R44" s="46">
        <v>5170636.29</v>
      </c>
      <c r="S44" s="46">
        <v>543802.23</v>
      </c>
      <c r="T44" s="46">
        <v>1041447.79</v>
      </c>
      <c r="U44" s="47"/>
    </row>
    <row r="45" spans="1:21" ht="12.75" customHeight="1" x14ac:dyDescent="0.25">
      <c r="A45" s="36">
        <v>33</v>
      </c>
      <c r="B45" s="36">
        <v>33</v>
      </c>
      <c r="C45" s="37" t="s">
        <v>72</v>
      </c>
      <c r="D45" s="36" t="s">
        <v>111</v>
      </c>
      <c r="E45" s="46">
        <f t="shared" ref="E45:E76" si="3">SUM(F45:T45)</f>
        <v>52728902.560000002</v>
      </c>
      <c r="F45" s="46"/>
      <c r="G45" s="46"/>
      <c r="H45" s="46"/>
      <c r="I45" s="46"/>
      <c r="J45" s="46"/>
      <c r="K45" s="45"/>
      <c r="L45" s="45">
        <v>0</v>
      </c>
      <c r="M45" s="46"/>
      <c r="N45" s="46"/>
      <c r="O45" s="46">
        <v>13290126.300000001</v>
      </c>
      <c r="P45" s="46">
        <v>32634322.289999999</v>
      </c>
      <c r="Q45" s="46"/>
      <c r="R45" s="46">
        <v>5272890.26</v>
      </c>
      <c r="S45" s="46">
        <v>527289.03</v>
      </c>
      <c r="T45" s="46">
        <v>1004274.68</v>
      </c>
      <c r="U45" s="47"/>
    </row>
    <row r="46" spans="1:21" ht="12.75" customHeight="1" x14ac:dyDescent="0.25">
      <c r="A46" s="36">
        <v>34</v>
      </c>
      <c r="B46" s="36">
        <v>34</v>
      </c>
      <c r="C46" s="37" t="s">
        <v>72</v>
      </c>
      <c r="D46" s="36" t="s">
        <v>112</v>
      </c>
      <c r="E46" s="46">
        <f t="shared" si="3"/>
        <v>65658904.040000007</v>
      </c>
      <c r="F46" s="46"/>
      <c r="G46" s="46">
        <v>7482565.3300000001</v>
      </c>
      <c r="H46" s="46"/>
      <c r="I46" s="46">
        <v>4419866.9000000004</v>
      </c>
      <c r="J46" s="46"/>
      <c r="K46" s="45"/>
      <c r="L46" s="45">
        <v>0</v>
      </c>
      <c r="M46" s="46"/>
      <c r="N46" s="46">
        <v>22439259.82</v>
      </c>
      <c r="O46" s="46"/>
      <c r="P46" s="46">
        <v>22939336.760000002</v>
      </c>
      <c r="Q46" s="46"/>
      <c r="R46" s="46">
        <v>6468666.0999999996</v>
      </c>
      <c r="S46" s="46">
        <v>656589.04</v>
      </c>
      <c r="T46" s="46">
        <v>1252620.0900000001</v>
      </c>
      <c r="U46" s="47"/>
    </row>
    <row r="47" spans="1:21" ht="12.75" customHeight="1" x14ac:dyDescent="0.25">
      <c r="A47" s="36">
        <v>35</v>
      </c>
      <c r="B47" s="36">
        <v>35</v>
      </c>
      <c r="C47" s="37" t="s">
        <v>72</v>
      </c>
      <c r="D47" s="36" t="s">
        <v>114</v>
      </c>
      <c r="E47" s="46">
        <f t="shared" si="3"/>
        <v>52662709.300000004</v>
      </c>
      <c r="F47" s="46"/>
      <c r="G47" s="46"/>
      <c r="H47" s="46"/>
      <c r="I47" s="46"/>
      <c r="J47" s="46"/>
      <c r="K47" s="45"/>
      <c r="L47" s="45">
        <v>0</v>
      </c>
      <c r="M47" s="46"/>
      <c r="N47" s="46"/>
      <c r="O47" s="46">
        <v>13273442.539999999</v>
      </c>
      <c r="P47" s="46">
        <v>32593354.780000001</v>
      </c>
      <c r="Q47" s="46"/>
      <c r="R47" s="46">
        <v>5266270.93</v>
      </c>
      <c r="S47" s="46">
        <v>526627.09</v>
      </c>
      <c r="T47" s="46">
        <v>1003013.96</v>
      </c>
      <c r="U47" s="47"/>
    </row>
    <row r="48" spans="1:21" ht="12.75" customHeight="1" x14ac:dyDescent="0.25">
      <c r="A48" s="36">
        <v>36</v>
      </c>
      <c r="B48" s="36">
        <v>36</v>
      </c>
      <c r="C48" s="37" t="s">
        <v>72</v>
      </c>
      <c r="D48" s="36" t="s">
        <v>115</v>
      </c>
      <c r="E48" s="46">
        <f t="shared" si="3"/>
        <v>54560743.389999993</v>
      </c>
      <c r="F48" s="46">
        <v>14707105.02</v>
      </c>
      <c r="G48" s="46">
        <v>7084890.5300000003</v>
      </c>
      <c r="H48" s="46"/>
      <c r="I48" s="46">
        <v>4184964.88</v>
      </c>
      <c r="J48" s="46"/>
      <c r="K48" s="45"/>
      <c r="L48" s="45">
        <v>0</v>
      </c>
      <c r="M48" s="46"/>
      <c r="N48" s="46"/>
      <c r="O48" s="46"/>
      <c r="P48" s="46">
        <v>21720183.199999999</v>
      </c>
      <c r="Q48" s="46"/>
      <c r="R48" s="46">
        <v>5274952.4000000004</v>
      </c>
      <c r="S48" s="46">
        <v>545607.43000000005</v>
      </c>
      <c r="T48" s="46">
        <v>1043039.93</v>
      </c>
      <c r="U48" s="47"/>
    </row>
    <row r="49" spans="1:21" ht="12.75" customHeight="1" x14ac:dyDescent="0.25">
      <c r="A49" s="36">
        <v>37</v>
      </c>
      <c r="B49" s="36">
        <v>37</v>
      </c>
      <c r="C49" s="37" t="s">
        <v>72</v>
      </c>
      <c r="D49" s="36" t="s">
        <v>116</v>
      </c>
      <c r="E49" s="46">
        <f t="shared" si="3"/>
        <v>26571947.610000003</v>
      </c>
      <c r="F49" s="46"/>
      <c r="G49" s="46"/>
      <c r="H49" s="46"/>
      <c r="I49" s="46"/>
      <c r="J49" s="46"/>
      <c r="K49" s="45"/>
      <c r="L49" s="45">
        <v>0</v>
      </c>
      <c r="M49" s="46"/>
      <c r="N49" s="46">
        <v>23402977.140000001</v>
      </c>
      <c r="O49" s="46"/>
      <c r="P49" s="46"/>
      <c r="Q49" s="46"/>
      <c r="R49" s="46">
        <v>2391475.2799999998</v>
      </c>
      <c r="S49" s="46">
        <v>265719.48</v>
      </c>
      <c r="T49" s="46">
        <v>511775.71</v>
      </c>
      <c r="U49" s="47"/>
    </row>
    <row r="50" spans="1:21" ht="12.75" customHeight="1" x14ac:dyDescent="0.25">
      <c r="A50" s="36">
        <v>38</v>
      </c>
      <c r="B50" s="36">
        <v>38</v>
      </c>
      <c r="C50" s="37" t="s">
        <v>72</v>
      </c>
      <c r="D50" s="36" t="s">
        <v>118</v>
      </c>
      <c r="E50" s="46">
        <f t="shared" si="3"/>
        <v>17337006.459999997</v>
      </c>
      <c r="F50" s="46"/>
      <c r="G50" s="46"/>
      <c r="H50" s="46"/>
      <c r="I50" s="46"/>
      <c r="J50" s="46"/>
      <c r="K50" s="45"/>
      <c r="L50" s="45">
        <v>0</v>
      </c>
      <c r="M50" s="46"/>
      <c r="N50" s="46"/>
      <c r="O50" s="46"/>
      <c r="P50" s="46">
        <v>15099735.119999999</v>
      </c>
      <c r="Q50" s="46"/>
      <c r="R50" s="46">
        <v>1733700.65</v>
      </c>
      <c r="S50" s="46">
        <v>173370.06</v>
      </c>
      <c r="T50" s="46">
        <v>330200.63</v>
      </c>
      <c r="U50" s="47"/>
    </row>
    <row r="51" spans="1:21" ht="12.75" customHeight="1" x14ac:dyDescent="0.25">
      <c r="A51" s="36">
        <v>39</v>
      </c>
      <c r="B51" s="36">
        <v>39</v>
      </c>
      <c r="C51" s="37" t="s">
        <v>72</v>
      </c>
      <c r="D51" s="36" t="s">
        <v>119</v>
      </c>
      <c r="E51" s="46">
        <f t="shared" si="3"/>
        <v>35157628.899999999</v>
      </c>
      <c r="F51" s="46"/>
      <c r="G51" s="46"/>
      <c r="H51" s="46"/>
      <c r="I51" s="46"/>
      <c r="J51" s="46"/>
      <c r="K51" s="45"/>
      <c r="L51" s="45">
        <v>0</v>
      </c>
      <c r="M51" s="46"/>
      <c r="N51" s="46">
        <v>30964730.079999998</v>
      </c>
      <c r="O51" s="46"/>
      <c r="P51" s="46"/>
      <c r="Q51" s="46"/>
      <c r="R51" s="46">
        <v>3164186.6</v>
      </c>
      <c r="S51" s="46">
        <v>351576.29</v>
      </c>
      <c r="T51" s="46">
        <v>677135.93</v>
      </c>
      <c r="U51" s="47"/>
    </row>
    <row r="52" spans="1:21" ht="12.75" customHeight="1" x14ac:dyDescent="0.25">
      <c r="A52" s="36">
        <v>40</v>
      </c>
      <c r="B52" s="36">
        <v>40</v>
      </c>
      <c r="C52" s="37" t="s">
        <v>72</v>
      </c>
      <c r="D52" s="36" t="s">
        <v>120</v>
      </c>
      <c r="E52" s="46">
        <f t="shared" si="3"/>
        <v>23586434.079999998</v>
      </c>
      <c r="F52" s="46"/>
      <c r="G52" s="46"/>
      <c r="H52" s="46"/>
      <c r="I52" s="46"/>
      <c r="J52" s="46"/>
      <c r="K52" s="45"/>
      <c r="L52" s="45">
        <v>0</v>
      </c>
      <c r="M52" s="46"/>
      <c r="N52" s="46">
        <v>20773515.949999999</v>
      </c>
      <c r="O52" s="46"/>
      <c r="P52" s="46"/>
      <c r="Q52" s="46"/>
      <c r="R52" s="46">
        <v>2122779.0699999998</v>
      </c>
      <c r="S52" s="46">
        <v>235864.34</v>
      </c>
      <c r="T52" s="46">
        <v>454274.72</v>
      </c>
      <c r="U52" s="47"/>
    </row>
    <row r="53" spans="1:21" ht="12.75" customHeight="1" x14ac:dyDescent="0.25">
      <c r="A53" s="36">
        <v>41</v>
      </c>
      <c r="B53" s="36">
        <v>41</v>
      </c>
      <c r="C53" s="37" t="s">
        <v>72</v>
      </c>
      <c r="D53" s="36" t="s">
        <v>121</v>
      </c>
      <c r="E53" s="46">
        <f t="shared" si="3"/>
        <v>33148739</v>
      </c>
      <c r="F53" s="46"/>
      <c r="G53" s="46"/>
      <c r="H53" s="46"/>
      <c r="I53" s="46"/>
      <c r="J53" s="46"/>
      <c r="K53" s="45"/>
      <c r="L53" s="45">
        <v>0</v>
      </c>
      <c r="M53" s="46"/>
      <c r="N53" s="46">
        <v>29195420.390000001</v>
      </c>
      <c r="O53" s="46"/>
      <c r="P53" s="46"/>
      <c r="Q53" s="46"/>
      <c r="R53" s="46">
        <v>2983386.51</v>
      </c>
      <c r="S53" s="46">
        <v>331487.39</v>
      </c>
      <c r="T53" s="46">
        <v>638444.71</v>
      </c>
      <c r="U53" s="47"/>
    </row>
    <row r="54" spans="1:21" ht="12.75" customHeight="1" x14ac:dyDescent="0.25">
      <c r="A54" s="36">
        <v>42</v>
      </c>
      <c r="B54" s="36">
        <v>42</v>
      </c>
      <c r="C54" s="37" t="s">
        <v>72</v>
      </c>
      <c r="D54" s="36" t="s">
        <v>122</v>
      </c>
      <c r="E54" s="46">
        <f t="shared" si="3"/>
        <v>22190161.029999997</v>
      </c>
      <c r="F54" s="46"/>
      <c r="G54" s="46"/>
      <c r="H54" s="46"/>
      <c r="I54" s="46"/>
      <c r="J54" s="46"/>
      <c r="K54" s="45"/>
      <c r="L54" s="45">
        <v>0</v>
      </c>
      <c r="M54" s="46"/>
      <c r="N54" s="46">
        <v>19543762.43</v>
      </c>
      <c r="O54" s="46"/>
      <c r="P54" s="46"/>
      <c r="Q54" s="46"/>
      <c r="R54" s="46">
        <v>1997114.49</v>
      </c>
      <c r="S54" s="46">
        <v>221901.61</v>
      </c>
      <c r="T54" s="46">
        <v>427382.5</v>
      </c>
      <c r="U54" s="47"/>
    </row>
    <row r="55" spans="1:21" ht="12.75" customHeight="1" x14ac:dyDescent="0.25">
      <c r="A55" s="36">
        <v>43</v>
      </c>
      <c r="B55" s="36">
        <v>43</v>
      </c>
      <c r="C55" s="37" t="s">
        <v>72</v>
      </c>
      <c r="D55" s="36" t="s">
        <v>123</v>
      </c>
      <c r="E55" s="46">
        <f t="shared" si="3"/>
        <v>5543373.7599999998</v>
      </c>
      <c r="F55" s="46"/>
      <c r="G55" s="46"/>
      <c r="H55" s="46">
        <v>4828023.54</v>
      </c>
      <c r="I55" s="46"/>
      <c r="J55" s="46"/>
      <c r="K55" s="45"/>
      <c r="L55" s="45">
        <v>0</v>
      </c>
      <c r="M55" s="46"/>
      <c r="N55" s="46"/>
      <c r="O55" s="46"/>
      <c r="P55" s="46"/>
      <c r="Q55" s="46"/>
      <c r="R55" s="46">
        <v>554337.38</v>
      </c>
      <c r="S55" s="46">
        <v>55433.74</v>
      </c>
      <c r="T55" s="46">
        <v>105579.1</v>
      </c>
      <c r="U55" s="47"/>
    </row>
    <row r="56" spans="1:21" ht="12.75" customHeight="1" x14ac:dyDescent="0.25">
      <c r="A56" s="36">
        <v>44</v>
      </c>
      <c r="B56" s="36">
        <v>44</v>
      </c>
      <c r="C56" s="37" t="s">
        <v>72</v>
      </c>
      <c r="D56" s="36" t="s">
        <v>124</v>
      </c>
      <c r="E56" s="46">
        <f t="shared" si="3"/>
        <v>29653815.019999996</v>
      </c>
      <c r="F56" s="46">
        <v>20279897.239999998</v>
      </c>
      <c r="G56" s="46"/>
      <c r="H56" s="46">
        <v>5992923.5899999999</v>
      </c>
      <c r="I56" s="46"/>
      <c r="J56" s="46"/>
      <c r="K56" s="45"/>
      <c r="L56" s="45">
        <v>0</v>
      </c>
      <c r="M56" s="46"/>
      <c r="N56" s="46"/>
      <c r="O56" s="46"/>
      <c r="P56" s="46"/>
      <c r="Q56" s="46"/>
      <c r="R56" s="46">
        <v>2509922.66</v>
      </c>
      <c r="S56" s="46">
        <v>296538.15000000002</v>
      </c>
      <c r="T56" s="46">
        <v>574533.38</v>
      </c>
      <c r="U56" s="47"/>
    </row>
    <row r="57" spans="1:21" ht="12.75" customHeight="1" x14ac:dyDescent="0.25">
      <c r="A57" s="36">
        <v>45</v>
      </c>
      <c r="B57" s="36">
        <v>45</v>
      </c>
      <c r="C57" s="37" t="s">
        <v>125</v>
      </c>
      <c r="D57" s="36" t="s">
        <v>126</v>
      </c>
      <c r="E57" s="46">
        <f t="shared" si="3"/>
        <v>9171664.6300000008</v>
      </c>
      <c r="F57" s="46"/>
      <c r="G57" s="46"/>
      <c r="H57" s="46"/>
      <c r="I57" s="46"/>
      <c r="J57" s="46"/>
      <c r="K57" s="45"/>
      <c r="L57" s="45">
        <v>0</v>
      </c>
      <c r="M57" s="46"/>
      <c r="N57" s="46"/>
      <c r="O57" s="46"/>
      <c r="P57" s="46"/>
      <c r="Q57" s="46">
        <v>7988098</v>
      </c>
      <c r="R57" s="46">
        <v>917166.46</v>
      </c>
      <c r="S57" s="46">
        <v>91716.65</v>
      </c>
      <c r="T57" s="46">
        <v>174683.51999999999</v>
      </c>
      <c r="U57" s="47"/>
    </row>
    <row r="58" spans="1:21" ht="12.75" customHeight="1" x14ac:dyDescent="0.25">
      <c r="A58" s="36">
        <v>46</v>
      </c>
      <c r="B58" s="36">
        <v>46</v>
      </c>
      <c r="C58" s="37" t="s">
        <v>125</v>
      </c>
      <c r="D58" s="36" t="s">
        <v>128</v>
      </c>
      <c r="E58" s="46">
        <f t="shared" si="3"/>
        <v>2075098.0699999998</v>
      </c>
      <c r="F58" s="46"/>
      <c r="G58" s="46"/>
      <c r="H58" s="46"/>
      <c r="I58" s="46"/>
      <c r="J58" s="46">
        <v>1401176.77</v>
      </c>
      <c r="K58" s="45"/>
      <c r="L58" s="45">
        <v>0</v>
      </c>
      <c r="M58" s="46"/>
      <c r="N58" s="46"/>
      <c r="O58" s="46"/>
      <c r="P58" s="46"/>
      <c r="Q58" s="46"/>
      <c r="R58" s="46">
        <v>622529.42000000004</v>
      </c>
      <c r="S58" s="46">
        <v>20750.98</v>
      </c>
      <c r="T58" s="46">
        <v>30640.9</v>
      </c>
      <c r="U58" s="47"/>
    </row>
    <row r="59" spans="1:21" ht="12.75" customHeight="1" x14ac:dyDescent="0.25">
      <c r="A59" s="36">
        <v>47</v>
      </c>
      <c r="B59" s="36">
        <v>47</v>
      </c>
      <c r="C59" s="37" t="s">
        <v>125</v>
      </c>
      <c r="D59" s="36" t="s">
        <v>130</v>
      </c>
      <c r="E59" s="46">
        <f t="shared" si="3"/>
        <v>12095092.289999999</v>
      </c>
      <c r="F59" s="46">
        <v>3287894.1</v>
      </c>
      <c r="G59" s="46"/>
      <c r="H59" s="46"/>
      <c r="I59" s="46"/>
      <c r="J59" s="46"/>
      <c r="K59" s="45"/>
      <c r="L59" s="45">
        <v>0</v>
      </c>
      <c r="M59" s="46"/>
      <c r="N59" s="46"/>
      <c r="O59" s="46"/>
      <c r="P59" s="46"/>
      <c r="Q59" s="46">
        <v>7318636.3200000003</v>
      </c>
      <c r="R59" s="46">
        <v>1135667.6100000001</v>
      </c>
      <c r="S59" s="46">
        <v>120950.92</v>
      </c>
      <c r="T59" s="46">
        <v>231943.34</v>
      </c>
      <c r="U59" s="47"/>
    </row>
    <row r="60" spans="1:21" ht="12.75" customHeight="1" x14ac:dyDescent="0.25">
      <c r="A60" s="36">
        <v>48</v>
      </c>
      <c r="B60" s="36">
        <v>48</v>
      </c>
      <c r="C60" s="37" t="s">
        <v>125</v>
      </c>
      <c r="D60" s="36" t="s">
        <v>131</v>
      </c>
      <c r="E60" s="46">
        <f t="shared" si="3"/>
        <v>10774080</v>
      </c>
      <c r="F60" s="46"/>
      <c r="G60" s="46"/>
      <c r="H60" s="46"/>
      <c r="I60" s="46"/>
      <c r="J60" s="46"/>
      <c r="K60" s="45"/>
      <c r="L60" s="45">
        <v>0</v>
      </c>
      <c r="M60" s="46">
        <v>10121774.10048</v>
      </c>
      <c r="N60" s="46"/>
      <c r="O60" s="46"/>
      <c r="P60" s="46"/>
      <c r="Q60" s="46"/>
      <c r="R60" s="46">
        <v>323222.40000000002</v>
      </c>
      <c r="S60" s="46">
        <v>107740.8</v>
      </c>
      <c r="T60" s="46">
        <v>221342.69951999999</v>
      </c>
      <c r="U60" s="47"/>
    </row>
    <row r="61" spans="1:21" ht="12.75" customHeight="1" x14ac:dyDescent="0.25">
      <c r="A61" s="36">
        <v>49</v>
      </c>
      <c r="B61" s="36">
        <v>49</v>
      </c>
      <c r="C61" s="37" t="s">
        <v>125</v>
      </c>
      <c r="D61" s="36" t="s">
        <v>133</v>
      </c>
      <c r="E61" s="46">
        <f t="shared" si="3"/>
        <v>3121102.4500000007</v>
      </c>
      <c r="F61" s="46"/>
      <c r="G61" s="46"/>
      <c r="H61" s="46"/>
      <c r="I61" s="46"/>
      <c r="J61" s="46">
        <v>2107474.4900000002</v>
      </c>
      <c r="K61" s="45"/>
      <c r="L61" s="45">
        <v>0</v>
      </c>
      <c r="M61" s="46"/>
      <c r="N61" s="46"/>
      <c r="O61" s="46"/>
      <c r="P61" s="46"/>
      <c r="Q61" s="46"/>
      <c r="R61" s="46">
        <v>936330.74</v>
      </c>
      <c r="S61" s="46">
        <v>31211.02</v>
      </c>
      <c r="T61" s="46">
        <v>46086.2</v>
      </c>
      <c r="U61" s="47"/>
    </row>
    <row r="62" spans="1:21" ht="12.75" customHeight="1" x14ac:dyDescent="0.25">
      <c r="A62" s="36">
        <v>50</v>
      </c>
      <c r="B62" s="36">
        <v>50</v>
      </c>
      <c r="C62" s="37" t="s">
        <v>125</v>
      </c>
      <c r="D62" s="36" t="s">
        <v>134</v>
      </c>
      <c r="E62" s="46">
        <f t="shared" si="3"/>
        <v>84930534.780000001</v>
      </c>
      <c r="F62" s="46">
        <v>9759262.9600000009</v>
      </c>
      <c r="G62" s="46">
        <v>3946614.42</v>
      </c>
      <c r="H62" s="46">
        <v>4171849.57</v>
      </c>
      <c r="I62" s="46">
        <v>3181046.78</v>
      </c>
      <c r="J62" s="46">
        <v>1391742.19</v>
      </c>
      <c r="K62" s="45"/>
      <c r="L62" s="45">
        <v>0</v>
      </c>
      <c r="M62" s="46"/>
      <c r="N62" s="46">
        <v>17841388.539999999</v>
      </c>
      <c r="O62" s="46"/>
      <c r="P62" s="46">
        <v>23585479.289999999</v>
      </c>
      <c r="Q62" s="46">
        <v>9991561.9000000004</v>
      </c>
      <c r="R62" s="46">
        <v>8596919.5500000007</v>
      </c>
      <c r="S62" s="46">
        <v>849305.35</v>
      </c>
      <c r="T62" s="46">
        <v>1615364.23</v>
      </c>
      <c r="U62" s="47"/>
    </row>
    <row r="63" spans="1:21" ht="12.75" customHeight="1" x14ac:dyDescent="0.25">
      <c r="A63" s="36">
        <v>51</v>
      </c>
      <c r="B63" s="36">
        <v>51</v>
      </c>
      <c r="C63" s="37" t="s">
        <v>125</v>
      </c>
      <c r="D63" s="36" t="s">
        <v>135</v>
      </c>
      <c r="E63" s="46">
        <f t="shared" si="3"/>
        <v>76664039.799999997</v>
      </c>
      <c r="F63" s="46"/>
      <c r="G63" s="46"/>
      <c r="H63" s="46"/>
      <c r="I63" s="46"/>
      <c r="J63" s="46">
        <v>1752847.68</v>
      </c>
      <c r="K63" s="45"/>
      <c r="L63" s="45">
        <v>0</v>
      </c>
      <c r="M63" s="46"/>
      <c r="N63" s="46">
        <v>22470567.300000001</v>
      </c>
      <c r="O63" s="46"/>
      <c r="P63" s="46">
        <v>29705036.600000001</v>
      </c>
      <c r="Q63" s="46">
        <v>12584001.720000001</v>
      </c>
      <c r="R63" s="46">
        <v>7930453.46</v>
      </c>
      <c r="S63" s="46">
        <v>766640.4</v>
      </c>
      <c r="T63" s="46">
        <v>1454492.64</v>
      </c>
      <c r="U63" s="47"/>
    </row>
    <row r="64" spans="1:21" ht="12.75" customHeight="1" x14ac:dyDescent="0.25">
      <c r="A64" s="36">
        <v>52</v>
      </c>
      <c r="B64" s="36">
        <v>52</v>
      </c>
      <c r="C64" s="37" t="s">
        <v>125</v>
      </c>
      <c r="D64" s="36" t="s">
        <v>136</v>
      </c>
      <c r="E64" s="46">
        <f t="shared" si="3"/>
        <v>19507330.649999999</v>
      </c>
      <c r="F64" s="46">
        <v>2453070.12</v>
      </c>
      <c r="G64" s="46">
        <v>1492660.54</v>
      </c>
      <c r="H64" s="46"/>
      <c r="I64" s="46">
        <v>599405.11</v>
      </c>
      <c r="J64" s="84"/>
      <c r="K64" s="45"/>
      <c r="L64" s="45">
        <v>0</v>
      </c>
      <c r="M64" s="46"/>
      <c r="N64" s="46">
        <v>7096331.1900000004</v>
      </c>
      <c r="O64" s="46"/>
      <c r="P64" s="46"/>
      <c r="Q64" s="46">
        <v>5460372.9699999997</v>
      </c>
      <c r="R64" s="46">
        <v>1836434.81</v>
      </c>
      <c r="S64" s="46">
        <v>195073.31</v>
      </c>
      <c r="T64" s="84">
        <v>373982.6</v>
      </c>
      <c r="U64" s="47"/>
    </row>
    <row r="65" spans="1:21" ht="12.75" customHeight="1" x14ac:dyDescent="0.25">
      <c r="A65" s="36">
        <v>53</v>
      </c>
      <c r="B65" s="36">
        <v>53</v>
      </c>
      <c r="C65" s="37" t="s">
        <v>125</v>
      </c>
      <c r="D65" s="36" t="s">
        <v>138</v>
      </c>
      <c r="E65" s="46">
        <f t="shared" si="3"/>
        <v>1069515.9100000001</v>
      </c>
      <c r="F65" s="46"/>
      <c r="G65" s="46"/>
      <c r="H65" s="46"/>
      <c r="I65" s="85"/>
      <c r="J65" s="86">
        <v>1043888.04</v>
      </c>
      <c r="K65" s="87"/>
      <c r="L65" s="45"/>
      <c r="M65" s="46"/>
      <c r="N65" s="46"/>
      <c r="O65" s="46"/>
      <c r="P65" s="46"/>
      <c r="Q65" s="46"/>
      <c r="R65" s="46"/>
      <c r="S65" s="85"/>
      <c r="T65" s="88">
        <v>25627.87</v>
      </c>
      <c r="U65" s="47"/>
    </row>
    <row r="66" spans="1:21" ht="12.75" customHeight="1" x14ac:dyDescent="0.25">
      <c r="A66" s="36">
        <v>54</v>
      </c>
      <c r="B66" s="36">
        <v>54</v>
      </c>
      <c r="C66" s="37" t="s">
        <v>125</v>
      </c>
      <c r="D66" s="36" t="s">
        <v>139</v>
      </c>
      <c r="E66" s="46">
        <f t="shared" si="3"/>
        <v>1137882.68</v>
      </c>
      <c r="F66" s="46"/>
      <c r="G66" s="46"/>
      <c r="H66" s="46"/>
      <c r="I66" s="85"/>
      <c r="J66" s="89">
        <v>1112510.52</v>
      </c>
      <c r="K66" s="87"/>
      <c r="L66" s="45"/>
      <c r="M66" s="46"/>
      <c r="N66" s="46"/>
      <c r="O66" s="46"/>
      <c r="P66" s="46"/>
      <c r="Q66" s="46"/>
      <c r="R66" s="46"/>
      <c r="S66" s="85"/>
      <c r="T66" s="57">
        <v>25372.16</v>
      </c>
      <c r="U66" s="47"/>
    </row>
    <row r="67" spans="1:21" ht="12.75" customHeight="1" x14ac:dyDescent="0.25">
      <c r="A67" s="36">
        <v>55</v>
      </c>
      <c r="B67" s="36">
        <v>55</v>
      </c>
      <c r="C67" s="37" t="s">
        <v>125</v>
      </c>
      <c r="D67" s="36" t="s">
        <v>140</v>
      </c>
      <c r="E67" s="46">
        <f t="shared" si="3"/>
        <v>36967488.93</v>
      </c>
      <c r="F67" s="46"/>
      <c r="G67" s="46"/>
      <c r="H67" s="46"/>
      <c r="I67" s="46"/>
      <c r="J67" s="90"/>
      <c r="K67" s="45"/>
      <c r="L67" s="45">
        <v>0</v>
      </c>
      <c r="M67" s="46"/>
      <c r="N67" s="46"/>
      <c r="O67" s="46"/>
      <c r="P67" s="46">
        <v>32196982.359999999</v>
      </c>
      <c r="Q67" s="46"/>
      <c r="R67" s="46">
        <v>3696748.89</v>
      </c>
      <c r="S67" s="46">
        <v>369674.89</v>
      </c>
      <c r="T67" s="90">
        <v>704082.79</v>
      </c>
      <c r="U67" s="47"/>
    </row>
    <row r="68" spans="1:21" ht="12.75" customHeight="1" x14ac:dyDescent="0.25">
      <c r="A68" s="36">
        <v>56</v>
      </c>
      <c r="B68" s="36">
        <v>56</v>
      </c>
      <c r="C68" s="37" t="s">
        <v>125</v>
      </c>
      <c r="D68" s="36" t="s">
        <v>142</v>
      </c>
      <c r="E68" s="46">
        <f t="shared" si="3"/>
        <v>87316944.659999996</v>
      </c>
      <c r="F68" s="46">
        <v>14230164.449999999</v>
      </c>
      <c r="G68" s="46">
        <v>5754632.5300000003</v>
      </c>
      <c r="H68" s="46"/>
      <c r="I68" s="46">
        <v>4638343.99</v>
      </c>
      <c r="J68" s="46">
        <v>2029325.4</v>
      </c>
      <c r="K68" s="45"/>
      <c r="L68" s="45">
        <v>0</v>
      </c>
      <c r="M68" s="46"/>
      <c r="N68" s="46"/>
      <c r="O68" s="46"/>
      <c r="P68" s="46">
        <v>34390429.880000003</v>
      </c>
      <c r="Q68" s="46">
        <v>14568883.880000001</v>
      </c>
      <c r="R68" s="46">
        <v>9178518.5899999999</v>
      </c>
      <c r="S68" s="46">
        <v>873169.45</v>
      </c>
      <c r="T68" s="46">
        <v>1653476.49</v>
      </c>
      <c r="U68" s="47"/>
    </row>
    <row r="69" spans="1:21" ht="12.75" customHeight="1" x14ac:dyDescent="0.25">
      <c r="A69" s="36">
        <v>57</v>
      </c>
      <c r="B69" s="36">
        <v>57</v>
      </c>
      <c r="C69" s="37" t="s">
        <v>125</v>
      </c>
      <c r="D69" s="36" t="s">
        <v>143</v>
      </c>
      <c r="E69" s="46">
        <f t="shared" si="3"/>
        <v>21548381.249999996</v>
      </c>
      <c r="F69" s="46"/>
      <c r="G69" s="46"/>
      <c r="H69" s="46"/>
      <c r="I69" s="46"/>
      <c r="J69" s="46"/>
      <c r="K69" s="45"/>
      <c r="L69" s="45">
        <v>0</v>
      </c>
      <c r="M69" s="46"/>
      <c r="N69" s="46"/>
      <c r="O69" s="46"/>
      <c r="P69" s="46">
        <v>18767648.84</v>
      </c>
      <c r="Q69" s="46"/>
      <c r="R69" s="46">
        <v>2154838.13</v>
      </c>
      <c r="S69" s="46">
        <v>215483.81</v>
      </c>
      <c r="T69" s="46">
        <v>410410.47</v>
      </c>
      <c r="U69" s="47"/>
    </row>
    <row r="70" spans="1:21" ht="12.75" customHeight="1" x14ac:dyDescent="0.25">
      <c r="A70" s="36">
        <v>58</v>
      </c>
      <c r="B70" s="36">
        <v>58</v>
      </c>
      <c r="C70" s="37" t="s">
        <v>125</v>
      </c>
      <c r="D70" s="36" t="s">
        <v>145</v>
      </c>
      <c r="E70" s="46">
        <f t="shared" si="3"/>
        <v>13669850.069999998</v>
      </c>
      <c r="F70" s="65">
        <v>8643306.5299999993</v>
      </c>
      <c r="G70" s="61">
        <v>3051788.92</v>
      </c>
      <c r="H70" s="46"/>
      <c r="I70" s="46"/>
      <c r="J70" s="46"/>
      <c r="K70" s="45"/>
      <c r="L70" s="65">
        <v>312733.52</v>
      </c>
      <c r="M70" s="46"/>
      <c r="N70" s="46"/>
      <c r="O70" s="46"/>
      <c r="P70" s="46"/>
      <c r="Q70" s="46"/>
      <c r="R70" s="46">
        <v>884407.15</v>
      </c>
      <c r="S70" s="46">
        <v>16000</v>
      </c>
      <c r="T70" s="46">
        <v>761613.95</v>
      </c>
      <c r="U70" s="47"/>
    </row>
    <row r="71" spans="1:21" ht="12.75" customHeight="1" x14ac:dyDescent="0.25">
      <c r="A71" s="36">
        <v>59</v>
      </c>
      <c r="B71" s="36">
        <v>59</v>
      </c>
      <c r="C71" s="37" t="s">
        <v>125</v>
      </c>
      <c r="D71" s="36" t="s">
        <v>146</v>
      </c>
      <c r="E71" s="46">
        <f t="shared" si="3"/>
        <v>13534949.689999999</v>
      </c>
      <c r="F71" s="46"/>
      <c r="G71" s="46"/>
      <c r="H71" s="46"/>
      <c r="I71" s="46"/>
      <c r="J71" s="46">
        <v>646410.41</v>
      </c>
      <c r="K71" s="45"/>
      <c r="L71" s="45">
        <v>0</v>
      </c>
      <c r="M71" s="46"/>
      <c r="N71" s="46"/>
      <c r="O71" s="46"/>
      <c r="P71" s="46">
        <v>10954542.82</v>
      </c>
      <c r="Q71" s="46"/>
      <c r="R71" s="46">
        <v>1544957.61</v>
      </c>
      <c r="S71" s="46">
        <v>135349.5</v>
      </c>
      <c r="T71" s="46">
        <v>253689.35</v>
      </c>
      <c r="U71" s="47"/>
    </row>
    <row r="72" spans="1:21" ht="12.75" customHeight="1" x14ac:dyDescent="0.25">
      <c r="A72" s="36">
        <v>60</v>
      </c>
      <c r="B72" s="36">
        <v>60</v>
      </c>
      <c r="C72" s="37" t="s">
        <v>125</v>
      </c>
      <c r="D72" s="36" t="s">
        <v>148</v>
      </c>
      <c r="E72" s="46">
        <f t="shared" si="3"/>
        <v>2977181.65</v>
      </c>
      <c r="F72" s="46"/>
      <c r="G72" s="46"/>
      <c r="H72" s="46"/>
      <c r="I72" s="46"/>
      <c r="J72" s="46">
        <v>2010294.27</v>
      </c>
      <c r="K72" s="45"/>
      <c r="L72" s="45">
        <v>0</v>
      </c>
      <c r="M72" s="46"/>
      <c r="N72" s="46"/>
      <c r="O72" s="46"/>
      <c r="P72" s="46"/>
      <c r="Q72" s="46"/>
      <c r="R72" s="46">
        <v>893154.5</v>
      </c>
      <c r="S72" s="46">
        <v>29771.82</v>
      </c>
      <c r="T72" s="46">
        <v>43961.06</v>
      </c>
      <c r="U72" s="47"/>
    </row>
    <row r="73" spans="1:21" ht="12.75" customHeight="1" x14ac:dyDescent="0.25">
      <c r="A73" s="36">
        <v>61</v>
      </c>
      <c r="B73" s="36">
        <v>61</v>
      </c>
      <c r="C73" s="37" t="s">
        <v>125</v>
      </c>
      <c r="D73" s="36" t="s">
        <v>150</v>
      </c>
      <c r="E73" s="46">
        <f t="shared" si="3"/>
        <v>25960122.649999999</v>
      </c>
      <c r="F73" s="46">
        <v>9699067.9299999997</v>
      </c>
      <c r="G73" s="46">
        <v>3922271.73</v>
      </c>
      <c r="H73" s="46">
        <v>4146117.64</v>
      </c>
      <c r="I73" s="46">
        <v>3161426.11</v>
      </c>
      <c r="J73" s="46">
        <v>1383157.93</v>
      </c>
      <c r="K73" s="45"/>
      <c r="L73" s="45">
        <v>0</v>
      </c>
      <c r="M73" s="46"/>
      <c r="N73" s="46"/>
      <c r="O73" s="46"/>
      <c r="P73" s="46"/>
      <c r="Q73" s="46"/>
      <c r="R73" s="46">
        <v>2900560.93</v>
      </c>
      <c r="S73" s="46">
        <v>259601.23</v>
      </c>
      <c r="T73" s="46">
        <v>487919.15</v>
      </c>
      <c r="U73" s="47"/>
    </row>
    <row r="74" spans="1:21" ht="12.75" customHeight="1" x14ac:dyDescent="0.25">
      <c r="A74" s="36">
        <v>62</v>
      </c>
      <c r="B74" s="36">
        <v>62</v>
      </c>
      <c r="C74" s="37" t="s">
        <v>125</v>
      </c>
      <c r="D74" s="36" t="s">
        <v>151</v>
      </c>
      <c r="E74" s="46">
        <f t="shared" si="3"/>
        <v>2078696.0999999999</v>
      </c>
      <c r="F74" s="46"/>
      <c r="G74" s="46"/>
      <c r="H74" s="46"/>
      <c r="I74" s="46"/>
      <c r="J74" s="46">
        <v>1403606.28</v>
      </c>
      <c r="K74" s="45"/>
      <c r="L74" s="45">
        <v>0</v>
      </c>
      <c r="M74" s="46"/>
      <c r="N74" s="46"/>
      <c r="O74" s="46"/>
      <c r="P74" s="46"/>
      <c r="Q74" s="46"/>
      <c r="R74" s="46">
        <v>623608.82999999996</v>
      </c>
      <c r="S74" s="46">
        <v>20786.96</v>
      </c>
      <c r="T74" s="46">
        <v>30694.03</v>
      </c>
      <c r="U74" s="47"/>
    </row>
    <row r="75" spans="1:21" ht="12.75" customHeight="1" x14ac:dyDescent="0.25">
      <c r="A75" s="36">
        <v>63</v>
      </c>
      <c r="B75" s="36">
        <v>63</v>
      </c>
      <c r="C75" s="37" t="s">
        <v>125</v>
      </c>
      <c r="D75" s="36" t="s">
        <v>152</v>
      </c>
      <c r="E75" s="46">
        <f t="shared" si="3"/>
        <v>2622536.81</v>
      </c>
      <c r="F75" s="46"/>
      <c r="G75" s="46"/>
      <c r="H75" s="46"/>
      <c r="I75" s="46"/>
      <c r="J75" s="46">
        <v>1770826.02</v>
      </c>
      <c r="K75" s="45"/>
      <c r="L75" s="45">
        <v>0</v>
      </c>
      <c r="M75" s="46"/>
      <c r="N75" s="46"/>
      <c r="O75" s="46"/>
      <c r="P75" s="46"/>
      <c r="Q75" s="46"/>
      <c r="R75" s="46">
        <v>786761.04</v>
      </c>
      <c r="S75" s="46">
        <v>26225.37</v>
      </c>
      <c r="T75" s="46">
        <v>38724.379999999997</v>
      </c>
      <c r="U75" s="47"/>
    </row>
    <row r="76" spans="1:21" ht="12.75" customHeight="1" x14ac:dyDescent="0.25">
      <c r="A76" s="36">
        <v>64</v>
      </c>
      <c r="B76" s="36">
        <v>64</v>
      </c>
      <c r="C76" s="37" t="s">
        <v>125</v>
      </c>
      <c r="D76" s="36" t="s">
        <v>153</v>
      </c>
      <c r="E76" s="46">
        <f t="shared" si="3"/>
        <v>1151028.6100000001</v>
      </c>
      <c r="F76" s="46"/>
      <c r="G76" s="46"/>
      <c r="H76" s="46"/>
      <c r="I76" s="46"/>
      <c r="J76" s="46">
        <v>777213.65</v>
      </c>
      <c r="K76" s="45"/>
      <c r="L76" s="45">
        <v>0</v>
      </c>
      <c r="M76" s="46"/>
      <c r="N76" s="46"/>
      <c r="O76" s="46"/>
      <c r="P76" s="46"/>
      <c r="Q76" s="46"/>
      <c r="R76" s="46">
        <v>345308.58</v>
      </c>
      <c r="S76" s="46">
        <v>11510.29</v>
      </c>
      <c r="T76" s="46">
        <v>16996.09</v>
      </c>
      <c r="U76" s="47"/>
    </row>
    <row r="77" spans="1:21" ht="12.75" customHeight="1" x14ac:dyDescent="0.25">
      <c r="A77" s="36">
        <v>65</v>
      </c>
      <c r="B77" s="36">
        <v>65</v>
      </c>
      <c r="C77" s="37" t="s">
        <v>125</v>
      </c>
      <c r="D77" s="36" t="s">
        <v>154</v>
      </c>
      <c r="E77" s="46">
        <f t="shared" ref="E77:E108" si="4">SUM(F77:T77)</f>
        <v>56359778.18</v>
      </c>
      <c r="F77" s="46">
        <v>9803841.3699999992</v>
      </c>
      <c r="G77" s="46">
        <v>3964641.78</v>
      </c>
      <c r="H77" s="46"/>
      <c r="I77" s="46"/>
      <c r="J77" s="46">
        <v>1398099.4</v>
      </c>
      <c r="K77" s="45"/>
      <c r="L77" s="45">
        <v>0</v>
      </c>
      <c r="M77" s="46"/>
      <c r="N77" s="46"/>
      <c r="O77" s="46"/>
      <c r="P77" s="46">
        <v>23693213.140000001</v>
      </c>
      <c r="Q77" s="46">
        <v>10037201.4</v>
      </c>
      <c r="R77" s="46">
        <v>5829905.0199999996</v>
      </c>
      <c r="S77" s="46">
        <v>563597.78</v>
      </c>
      <c r="T77" s="46">
        <v>1069278.29</v>
      </c>
      <c r="U77" s="47"/>
    </row>
    <row r="78" spans="1:21" ht="12.75" customHeight="1" x14ac:dyDescent="0.25">
      <c r="A78" s="36">
        <v>66</v>
      </c>
      <c r="B78" s="36">
        <v>66</v>
      </c>
      <c r="C78" s="37" t="s">
        <v>125</v>
      </c>
      <c r="D78" s="36" t="s">
        <v>155</v>
      </c>
      <c r="E78" s="46">
        <f t="shared" si="4"/>
        <v>21963991.760000005</v>
      </c>
      <c r="F78" s="46">
        <v>12212778.76</v>
      </c>
      <c r="G78" s="46">
        <v>4938808.2699999996</v>
      </c>
      <c r="H78" s="46"/>
      <c r="I78" s="46"/>
      <c r="J78" s="46">
        <v>1741631.46</v>
      </c>
      <c r="K78" s="45"/>
      <c r="L78" s="45">
        <v>0</v>
      </c>
      <c r="M78" s="46"/>
      <c r="N78" s="46"/>
      <c r="O78" s="46"/>
      <c r="P78" s="46"/>
      <c r="Q78" s="46"/>
      <c r="R78" s="46">
        <v>2437976.9300000002</v>
      </c>
      <c r="S78" s="46">
        <v>219639.92</v>
      </c>
      <c r="T78" s="46">
        <v>413156.42</v>
      </c>
      <c r="U78" s="47"/>
    </row>
    <row r="79" spans="1:21" ht="12.75" customHeight="1" x14ac:dyDescent="0.25">
      <c r="A79" s="36">
        <v>67</v>
      </c>
      <c r="B79" s="36">
        <v>67</v>
      </c>
      <c r="C79" s="37" t="s">
        <v>125</v>
      </c>
      <c r="D79" s="36" t="s">
        <v>156</v>
      </c>
      <c r="E79" s="46">
        <f t="shared" si="4"/>
        <v>40486719.299999997</v>
      </c>
      <c r="F79" s="46"/>
      <c r="G79" s="46"/>
      <c r="H79" s="46"/>
      <c r="I79" s="46"/>
      <c r="J79" s="46">
        <v>1387409.57</v>
      </c>
      <c r="K79" s="45"/>
      <c r="L79" s="45">
        <v>0</v>
      </c>
      <c r="M79" s="46"/>
      <c r="N79" s="46"/>
      <c r="O79" s="46"/>
      <c r="P79" s="46">
        <v>23512055.57</v>
      </c>
      <c r="Q79" s="46">
        <v>9960457.2799999993</v>
      </c>
      <c r="R79" s="46">
        <v>4459613.79</v>
      </c>
      <c r="S79" s="46">
        <v>404867.19</v>
      </c>
      <c r="T79" s="46">
        <v>762315.9</v>
      </c>
      <c r="U79" s="47"/>
    </row>
    <row r="80" spans="1:21" ht="12.75" customHeight="1" x14ac:dyDescent="0.25">
      <c r="A80" s="36">
        <v>68</v>
      </c>
      <c r="B80" s="36">
        <v>68</v>
      </c>
      <c r="C80" s="37" t="s">
        <v>125</v>
      </c>
      <c r="D80" s="36" t="s">
        <v>157</v>
      </c>
      <c r="E80" s="46">
        <f t="shared" si="4"/>
        <v>17512673.170000002</v>
      </c>
      <c r="F80" s="46">
        <v>9737683.6099999994</v>
      </c>
      <c r="G80" s="46">
        <v>3937887.8</v>
      </c>
      <c r="H80" s="46"/>
      <c r="I80" s="46"/>
      <c r="J80" s="46">
        <v>1388664.82</v>
      </c>
      <c r="K80" s="45"/>
      <c r="L80" s="45">
        <v>0</v>
      </c>
      <c r="M80" s="46"/>
      <c r="N80" s="46"/>
      <c r="O80" s="46"/>
      <c r="P80" s="46"/>
      <c r="Q80" s="46"/>
      <c r="R80" s="46">
        <v>1943885.87</v>
      </c>
      <c r="S80" s="46">
        <v>175126.73</v>
      </c>
      <c r="T80" s="46">
        <v>329424.34000000003</v>
      </c>
      <c r="U80" s="47"/>
    </row>
    <row r="81" spans="1:21" ht="12.75" customHeight="1" x14ac:dyDescent="0.25">
      <c r="A81" s="36">
        <v>69</v>
      </c>
      <c r="B81" s="36">
        <v>69</v>
      </c>
      <c r="C81" s="37" t="s">
        <v>125</v>
      </c>
      <c r="D81" s="36" t="s">
        <v>158</v>
      </c>
      <c r="E81" s="46">
        <f t="shared" si="4"/>
        <v>17530035.190000001</v>
      </c>
      <c r="F81" s="46">
        <v>9747337.5399999991</v>
      </c>
      <c r="G81" s="46">
        <v>3941791.81</v>
      </c>
      <c r="H81" s="46"/>
      <c r="I81" s="46"/>
      <c r="J81" s="46">
        <v>1390041.53</v>
      </c>
      <c r="K81" s="45"/>
      <c r="L81" s="45">
        <v>0</v>
      </c>
      <c r="M81" s="46"/>
      <c r="N81" s="46"/>
      <c r="O81" s="46"/>
      <c r="P81" s="46"/>
      <c r="Q81" s="46"/>
      <c r="R81" s="46">
        <v>1945813.03</v>
      </c>
      <c r="S81" s="46">
        <v>175300.35</v>
      </c>
      <c r="T81" s="46">
        <v>329750.93</v>
      </c>
      <c r="U81" s="47"/>
    </row>
    <row r="82" spans="1:21" ht="12.75" customHeight="1" x14ac:dyDescent="0.25">
      <c r="A82" s="36">
        <v>70</v>
      </c>
      <c r="B82" s="36">
        <v>70</v>
      </c>
      <c r="C82" s="37" t="s">
        <v>125</v>
      </c>
      <c r="D82" s="36" t="s">
        <v>159</v>
      </c>
      <c r="E82" s="46">
        <f t="shared" si="4"/>
        <v>2564428.7999999998</v>
      </c>
      <c r="F82" s="46"/>
      <c r="G82" s="46"/>
      <c r="H82" s="46"/>
      <c r="I82" s="46"/>
      <c r="J82" s="46">
        <v>1731589.51</v>
      </c>
      <c r="K82" s="45"/>
      <c r="L82" s="45">
        <v>0</v>
      </c>
      <c r="M82" s="46"/>
      <c r="N82" s="46"/>
      <c r="O82" s="46"/>
      <c r="P82" s="46"/>
      <c r="Q82" s="46"/>
      <c r="R82" s="46">
        <v>769328.64000000001</v>
      </c>
      <c r="S82" s="46">
        <v>25644.29</v>
      </c>
      <c r="T82" s="46">
        <v>37866.36</v>
      </c>
      <c r="U82" s="47"/>
    </row>
    <row r="83" spans="1:21" ht="12.75" customHeight="1" x14ac:dyDescent="0.25">
      <c r="A83" s="36">
        <v>71</v>
      </c>
      <c r="B83" s="36">
        <v>71</v>
      </c>
      <c r="C83" s="37" t="s">
        <v>125</v>
      </c>
      <c r="D83" s="36" t="s">
        <v>160</v>
      </c>
      <c r="E83" s="46">
        <f t="shared" si="4"/>
        <v>38936782.509999998</v>
      </c>
      <c r="F83" s="46"/>
      <c r="G83" s="46"/>
      <c r="H83" s="46"/>
      <c r="I83" s="46"/>
      <c r="J83" s="46"/>
      <c r="K83" s="45"/>
      <c r="L83" s="45">
        <v>0</v>
      </c>
      <c r="M83" s="46"/>
      <c r="N83" s="46"/>
      <c r="O83" s="46"/>
      <c r="P83" s="46">
        <v>33912146.469999999</v>
      </c>
      <c r="Q83" s="46"/>
      <c r="R83" s="46">
        <v>3893678.25</v>
      </c>
      <c r="S83" s="46">
        <v>389367.83</v>
      </c>
      <c r="T83" s="46">
        <v>741589.96</v>
      </c>
      <c r="U83" s="47"/>
    </row>
    <row r="84" spans="1:21" ht="12.75" customHeight="1" x14ac:dyDescent="0.25">
      <c r="A84" s="36">
        <v>72</v>
      </c>
      <c r="B84" s="36">
        <v>72</v>
      </c>
      <c r="C84" s="37" t="s">
        <v>125</v>
      </c>
      <c r="D84" s="36" t="s">
        <v>161</v>
      </c>
      <c r="E84" s="46">
        <f t="shared" si="4"/>
        <v>2586796.4700000002</v>
      </c>
      <c r="F84" s="46"/>
      <c r="G84" s="46"/>
      <c r="H84" s="46"/>
      <c r="I84" s="46"/>
      <c r="J84" s="46">
        <v>1746692.93</v>
      </c>
      <c r="K84" s="45"/>
      <c r="L84" s="45">
        <v>0</v>
      </c>
      <c r="M84" s="46"/>
      <c r="N84" s="46"/>
      <c r="O84" s="46"/>
      <c r="P84" s="46"/>
      <c r="Q84" s="46"/>
      <c r="R84" s="46">
        <v>776038.94</v>
      </c>
      <c r="S84" s="46">
        <v>25867.96</v>
      </c>
      <c r="T84" s="46">
        <v>38196.639999999999</v>
      </c>
      <c r="U84" s="47"/>
    </row>
    <row r="85" spans="1:21" ht="12.75" customHeight="1" x14ac:dyDescent="0.25">
      <c r="A85" s="36">
        <v>73</v>
      </c>
      <c r="B85" s="36">
        <v>73</v>
      </c>
      <c r="C85" s="37" t="s">
        <v>125</v>
      </c>
      <c r="D85" s="36" t="s">
        <v>162</v>
      </c>
      <c r="E85" s="46">
        <f t="shared" si="4"/>
        <v>719801.24</v>
      </c>
      <c r="F85" s="46"/>
      <c r="G85" s="46"/>
      <c r="H85" s="46"/>
      <c r="I85" s="46"/>
      <c r="J85" s="46">
        <v>486034.27</v>
      </c>
      <c r="K85" s="45"/>
      <c r="L85" s="45">
        <v>0</v>
      </c>
      <c r="M85" s="46"/>
      <c r="N85" s="46"/>
      <c r="O85" s="46"/>
      <c r="P85" s="46"/>
      <c r="Q85" s="46"/>
      <c r="R85" s="46">
        <v>215940.37</v>
      </c>
      <c r="S85" s="46">
        <v>7198.01</v>
      </c>
      <c r="T85" s="46">
        <v>10628.59</v>
      </c>
      <c r="U85" s="47"/>
    </row>
    <row r="86" spans="1:21" ht="12.75" customHeight="1" x14ac:dyDescent="0.25">
      <c r="A86" s="36">
        <v>74</v>
      </c>
      <c r="B86" s="36">
        <v>74</v>
      </c>
      <c r="C86" s="37" t="s">
        <v>125</v>
      </c>
      <c r="D86" s="36" t="s">
        <v>163</v>
      </c>
      <c r="E86" s="46">
        <f t="shared" si="4"/>
        <v>3591360</v>
      </c>
      <c r="F86" s="46"/>
      <c r="G86" s="46"/>
      <c r="H86" s="46"/>
      <c r="I86" s="46"/>
      <c r="J86" s="46"/>
      <c r="K86" s="45"/>
      <c r="L86" s="45">
        <v>0</v>
      </c>
      <c r="M86" s="46">
        <v>3373924.70016</v>
      </c>
      <c r="N86" s="46"/>
      <c r="O86" s="46"/>
      <c r="P86" s="46"/>
      <c r="Q86" s="46"/>
      <c r="R86" s="46">
        <v>107740.8</v>
      </c>
      <c r="S86" s="46">
        <v>35913.599999999999</v>
      </c>
      <c r="T86" s="46">
        <v>73780.899839999998</v>
      </c>
      <c r="U86" s="47"/>
    </row>
    <row r="87" spans="1:21" ht="12.75" customHeight="1" x14ac:dyDescent="0.25">
      <c r="A87" s="36">
        <v>75</v>
      </c>
      <c r="B87" s="36">
        <v>75</v>
      </c>
      <c r="C87" s="37" t="s">
        <v>125</v>
      </c>
      <c r="D87" s="36" t="s">
        <v>164</v>
      </c>
      <c r="E87" s="46">
        <f t="shared" si="4"/>
        <v>2162350.0499999998</v>
      </c>
      <c r="F87" s="46"/>
      <c r="G87" s="46"/>
      <c r="H87" s="46"/>
      <c r="I87" s="46"/>
      <c r="J87" s="46">
        <v>1460092.27</v>
      </c>
      <c r="K87" s="45"/>
      <c r="L87" s="45">
        <v>0</v>
      </c>
      <c r="M87" s="46"/>
      <c r="N87" s="46"/>
      <c r="O87" s="46"/>
      <c r="P87" s="46"/>
      <c r="Q87" s="46"/>
      <c r="R87" s="46">
        <v>648705.02</v>
      </c>
      <c r="S87" s="46">
        <v>21623.5</v>
      </c>
      <c r="T87" s="46">
        <v>31929.26</v>
      </c>
      <c r="U87" s="47"/>
    </row>
    <row r="88" spans="1:21" ht="12.75" customHeight="1" x14ac:dyDescent="0.25">
      <c r="A88" s="36">
        <v>76</v>
      </c>
      <c r="B88" s="36">
        <v>76</v>
      </c>
      <c r="C88" s="37" t="s">
        <v>125</v>
      </c>
      <c r="D88" s="36" t="s">
        <v>165</v>
      </c>
      <c r="E88" s="46">
        <f t="shared" si="4"/>
        <v>2582718.7199999997</v>
      </c>
      <c r="F88" s="46"/>
      <c r="G88" s="46"/>
      <c r="H88" s="46"/>
      <c r="I88" s="46"/>
      <c r="J88" s="46">
        <v>1743939.49</v>
      </c>
      <c r="K88" s="45"/>
      <c r="L88" s="45">
        <v>0</v>
      </c>
      <c r="M88" s="46"/>
      <c r="N88" s="46"/>
      <c r="O88" s="46"/>
      <c r="P88" s="46"/>
      <c r="Q88" s="46"/>
      <c r="R88" s="46">
        <v>774815.62</v>
      </c>
      <c r="S88" s="46">
        <v>25827.19</v>
      </c>
      <c r="T88" s="46">
        <v>38136.42</v>
      </c>
      <c r="U88" s="47"/>
    </row>
    <row r="89" spans="1:21" ht="12.75" customHeight="1" x14ac:dyDescent="0.25">
      <c r="A89" s="36">
        <v>77</v>
      </c>
      <c r="B89" s="36">
        <v>77</v>
      </c>
      <c r="C89" s="37" t="s">
        <v>125</v>
      </c>
      <c r="D89" s="36" t="s">
        <v>166</v>
      </c>
      <c r="E89" s="46">
        <f t="shared" si="4"/>
        <v>2570365.5300000003</v>
      </c>
      <c r="F89" s="46"/>
      <c r="G89" s="46"/>
      <c r="H89" s="46"/>
      <c r="I89" s="46"/>
      <c r="J89" s="46">
        <v>1735598.19</v>
      </c>
      <c r="K89" s="45"/>
      <c r="L89" s="45">
        <v>0</v>
      </c>
      <c r="M89" s="46"/>
      <c r="N89" s="46"/>
      <c r="O89" s="46"/>
      <c r="P89" s="46"/>
      <c r="Q89" s="46"/>
      <c r="R89" s="46">
        <v>771109.66</v>
      </c>
      <c r="S89" s="46">
        <v>25703.66</v>
      </c>
      <c r="T89" s="46">
        <v>37954.019999999997</v>
      </c>
      <c r="U89" s="47"/>
    </row>
    <row r="90" spans="1:21" ht="12.75" customHeight="1" x14ac:dyDescent="0.25">
      <c r="A90" s="36">
        <v>78</v>
      </c>
      <c r="B90" s="36">
        <v>78</v>
      </c>
      <c r="C90" s="37" t="s">
        <v>125</v>
      </c>
      <c r="D90" s="36" t="s">
        <v>167</v>
      </c>
      <c r="E90" s="46">
        <f t="shared" si="4"/>
        <v>2592913.1</v>
      </c>
      <c r="F90" s="46"/>
      <c r="G90" s="46"/>
      <c r="H90" s="46"/>
      <c r="I90" s="46"/>
      <c r="J90" s="46">
        <v>1750823.09</v>
      </c>
      <c r="K90" s="45"/>
      <c r="L90" s="45">
        <v>0</v>
      </c>
      <c r="M90" s="46"/>
      <c r="N90" s="46"/>
      <c r="O90" s="46"/>
      <c r="P90" s="46"/>
      <c r="Q90" s="46"/>
      <c r="R90" s="46">
        <v>777873.93</v>
      </c>
      <c r="S90" s="46">
        <v>25929.13</v>
      </c>
      <c r="T90" s="46">
        <v>38286.949999999997</v>
      </c>
      <c r="U90" s="47"/>
    </row>
    <row r="91" spans="1:21" ht="12.75" customHeight="1" x14ac:dyDescent="0.25">
      <c r="A91" s="36">
        <v>79</v>
      </c>
      <c r="B91" s="36">
        <v>79</v>
      </c>
      <c r="C91" s="37" t="s">
        <v>125</v>
      </c>
      <c r="D91" s="36" t="s">
        <v>168</v>
      </c>
      <c r="E91" s="46">
        <f t="shared" si="4"/>
        <v>2584137.0300000007</v>
      </c>
      <c r="F91" s="46"/>
      <c r="G91" s="46">
        <v>2250664.4900000002</v>
      </c>
      <c r="H91" s="46"/>
      <c r="I91" s="46"/>
      <c r="J91" s="46"/>
      <c r="K91" s="45"/>
      <c r="L91" s="45">
        <v>0</v>
      </c>
      <c r="M91" s="46"/>
      <c r="N91" s="46"/>
      <c r="O91" s="46"/>
      <c r="P91" s="46"/>
      <c r="Q91" s="46"/>
      <c r="R91" s="46">
        <v>258413.7</v>
      </c>
      <c r="S91" s="46">
        <v>25841.37</v>
      </c>
      <c r="T91" s="46">
        <v>49217.47</v>
      </c>
      <c r="U91" s="47"/>
    </row>
    <row r="92" spans="1:21" ht="12.75" customHeight="1" x14ac:dyDescent="0.25">
      <c r="A92" s="36">
        <v>80</v>
      </c>
      <c r="B92" s="36">
        <v>80</v>
      </c>
      <c r="C92" s="37" t="s">
        <v>125</v>
      </c>
      <c r="D92" s="36" t="s">
        <v>169</v>
      </c>
      <c r="E92" s="46">
        <f t="shared" si="4"/>
        <v>32558304.080000002</v>
      </c>
      <c r="F92" s="46"/>
      <c r="G92" s="46"/>
      <c r="H92" s="46"/>
      <c r="I92" s="46"/>
      <c r="J92" s="46"/>
      <c r="K92" s="45"/>
      <c r="L92" s="45">
        <v>0</v>
      </c>
      <c r="M92" s="46"/>
      <c r="N92" s="46"/>
      <c r="O92" s="46"/>
      <c r="P92" s="46">
        <v>28356785.170000002</v>
      </c>
      <c r="Q92" s="46"/>
      <c r="R92" s="46">
        <v>3255830.41</v>
      </c>
      <c r="S92" s="46">
        <v>325583.03999999998</v>
      </c>
      <c r="T92" s="46">
        <v>620105.46</v>
      </c>
      <c r="U92" s="47"/>
    </row>
    <row r="93" spans="1:21" ht="12.75" customHeight="1" x14ac:dyDescent="0.25">
      <c r="A93" s="36">
        <v>81</v>
      </c>
      <c r="B93" s="36">
        <v>81</v>
      </c>
      <c r="C93" s="37" t="s">
        <v>125</v>
      </c>
      <c r="D93" s="36" t="s">
        <v>170</v>
      </c>
      <c r="E93" s="46">
        <f t="shared" si="4"/>
        <v>2637108.7999999998</v>
      </c>
      <c r="F93" s="46"/>
      <c r="G93" s="46"/>
      <c r="H93" s="46"/>
      <c r="I93" s="46"/>
      <c r="J93" s="46">
        <v>1780665.52</v>
      </c>
      <c r="K93" s="45"/>
      <c r="L93" s="45">
        <v>0</v>
      </c>
      <c r="M93" s="46"/>
      <c r="N93" s="46"/>
      <c r="O93" s="46"/>
      <c r="P93" s="46"/>
      <c r="Q93" s="46"/>
      <c r="R93" s="46">
        <v>791132.64</v>
      </c>
      <c r="S93" s="46">
        <v>26371.09</v>
      </c>
      <c r="T93" s="46">
        <v>38939.550000000003</v>
      </c>
      <c r="U93" s="47"/>
    </row>
    <row r="94" spans="1:21" ht="12.75" customHeight="1" x14ac:dyDescent="0.25">
      <c r="A94" s="36">
        <v>82</v>
      </c>
      <c r="B94" s="36">
        <v>82</v>
      </c>
      <c r="C94" s="37" t="s">
        <v>125</v>
      </c>
      <c r="D94" s="36" t="s">
        <v>171</v>
      </c>
      <c r="E94" s="46">
        <f t="shared" si="4"/>
        <v>3708898.97</v>
      </c>
      <c r="F94" s="46"/>
      <c r="G94" s="46"/>
      <c r="H94" s="46"/>
      <c r="I94" s="46"/>
      <c r="J94" s="46">
        <v>2504374.69</v>
      </c>
      <c r="K94" s="45"/>
      <c r="L94" s="45">
        <v>0</v>
      </c>
      <c r="M94" s="46"/>
      <c r="N94" s="46"/>
      <c r="O94" s="46"/>
      <c r="P94" s="46"/>
      <c r="Q94" s="46"/>
      <c r="R94" s="46">
        <v>1112669.69</v>
      </c>
      <c r="S94" s="46">
        <v>37088.99</v>
      </c>
      <c r="T94" s="46">
        <v>54765.599999999999</v>
      </c>
      <c r="U94" s="47"/>
    </row>
    <row r="95" spans="1:21" ht="12.75" customHeight="1" x14ac:dyDescent="0.25">
      <c r="A95" s="36">
        <v>83</v>
      </c>
      <c r="B95" s="36">
        <v>83</v>
      </c>
      <c r="C95" s="37" t="s">
        <v>125</v>
      </c>
      <c r="D95" s="36" t="s">
        <v>172</v>
      </c>
      <c r="E95" s="46">
        <f t="shared" si="4"/>
        <v>7980093.0800000001</v>
      </c>
      <c r="F95" s="65">
        <v>6144729.9000000004</v>
      </c>
      <c r="G95" s="46"/>
      <c r="H95" s="46"/>
      <c r="I95" s="46"/>
      <c r="J95" s="61">
        <v>1375468.22</v>
      </c>
      <c r="K95" s="45"/>
      <c r="L95" s="65">
        <v>292698.96000000002</v>
      </c>
      <c r="M95" s="46"/>
      <c r="N95" s="46"/>
      <c r="O95" s="46"/>
      <c r="P95" s="46"/>
      <c r="Q95" s="46"/>
      <c r="R95" s="46"/>
      <c r="S95" s="46"/>
      <c r="T95" s="46">
        <v>167196</v>
      </c>
      <c r="U95" s="47"/>
    </row>
    <row r="96" spans="1:21" ht="12.75" customHeight="1" x14ac:dyDescent="0.25">
      <c r="A96" s="36">
        <v>84</v>
      </c>
      <c r="B96" s="36">
        <v>84</v>
      </c>
      <c r="C96" s="37" t="s">
        <v>125</v>
      </c>
      <c r="D96" s="36" t="s">
        <v>173</v>
      </c>
      <c r="E96" s="46">
        <f t="shared" si="4"/>
        <v>3735044.61</v>
      </c>
      <c r="F96" s="46"/>
      <c r="G96" s="46"/>
      <c r="H96" s="46"/>
      <c r="I96" s="46"/>
      <c r="J96" s="46">
        <v>2522029.11</v>
      </c>
      <c r="K96" s="45"/>
      <c r="L96" s="45">
        <v>0</v>
      </c>
      <c r="M96" s="46"/>
      <c r="N96" s="46"/>
      <c r="O96" s="46"/>
      <c r="P96" s="46"/>
      <c r="Q96" s="46"/>
      <c r="R96" s="46">
        <v>1120513.3799999999</v>
      </c>
      <c r="S96" s="46">
        <v>37350.449999999997</v>
      </c>
      <c r="T96" s="46">
        <v>55151.67</v>
      </c>
      <c r="U96" s="47"/>
    </row>
    <row r="97" spans="1:21" ht="12.75" customHeight="1" x14ac:dyDescent="0.25">
      <c r="A97" s="36">
        <v>85</v>
      </c>
      <c r="B97" s="36">
        <v>85</v>
      </c>
      <c r="C97" s="37" t="s">
        <v>125</v>
      </c>
      <c r="D97" s="36" t="s">
        <v>174</v>
      </c>
      <c r="E97" s="46">
        <f t="shared" si="4"/>
        <v>2434720.1700000004</v>
      </c>
      <c r="F97" s="46"/>
      <c r="G97" s="46"/>
      <c r="H97" s="46"/>
      <c r="I97" s="46"/>
      <c r="J97" s="46">
        <v>1644005.84</v>
      </c>
      <c r="K97" s="45"/>
      <c r="L97" s="45">
        <v>0</v>
      </c>
      <c r="M97" s="46"/>
      <c r="N97" s="46"/>
      <c r="O97" s="46"/>
      <c r="P97" s="46"/>
      <c r="Q97" s="46"/>
      <c r="R97" s="46">
        <v>730416.05</v>
      </c>
      <c r="S97" s="46">
        <v>24347.200000000001</v>
      </c>
      <c r="T97" s="46">
        <v>35951.08</v>
      </c>
      <c r="U97" s="47"/>
    </row>
    <row r="98" spans="1:21" ht="12.75" customHeight="1" x14ac:dyDescent="0.25">
      <c r="A98" s="36">
        <v>86</v>
      </c>
      <c r="B98" s="36">
        <v>86</v>
      </c>
      <c r="C98" s="37" t="s">
        <v>125</v>
      </c>
      <c r="D98" s="36" t="s">
        <v>175</v>
      </c>
      <c r="E98" s="46">
        <f t="shared" si="4"/>
        <v>3591360</v>
      </c>
      <c r="F98" s="46"/>
      <c r="G98" s="46"/>
      <c r="H98" s="46"/>
      <c r="I98" s="46"/>
      <c r="J98" s="46"/>
      <c r="K98" s="45"/>
      <c r="L98" s="45">
        <v>0</v>
      </c>
      <c r="M98" s="46">
        <v>3373924.70016</v>
      </c>
      <c r="N98" s="46"/>
      <c r="O98" s="46"/>
      <c r="P98" s="46"/>
      <c r="Q98" s="46"/>
      <c r="R98" s="46">
        <v>107740.8</v>
      </c>
      <c r="S98" s="46">
        <v>35913.599999999999</v>
      </c>
      <c r="T98" s="46">
        <v>73780.899839999998</v>
      </c>
      <c r="U98" s="47"/>
    </row>
    <row r="99" spans="1:21" ht="12.75" customHeight="1" x14ac:dyDescent="0.25">
      <c r="A99" s="36">
        <v>87</v>
      </c>
      <c r="B99" s="36">
        <v>87</v>
      </c>
      <c r="C99" s="37" t="s">
        <v>125</v>
      </c>
      <c r="D99" s="36" t="s">
        <v>176</v>
      </c>
      <c r="E99" s="46">
        <f t="shared" si="4"/>
        <v>1197780.8600000001</v>
      </c>
      <c r="F99" s="46"/>
      <c r="G99" s="46"/>
      <c r="H99" s="46"/>
      <c r="I99" s="46"/>
      <c r="J99" s="46">
        <v>808782.36</v>
      </c>
      <c r="K99" s="45"/>
      <c r="L99" s="45">
        <v>0</v>
      </c>
      <c r="M99" s="46"/>
      <c r="N99" s="46"/>
      <c r="O99" s="46"/>
      <c r="P99" s="46"/>
      <c r="Q99" s="46"/>
      <c r="R99" s="46">
        <v>359334.26</v>
      </c>
      <c r="S99" s="46">
        <v>11977.81</v>
      </c>
      <c r="T99" s="46">
        <v>17686.43</v>
      </c>
      <c r="U99" s="47"/>
    </row>
    <row r="100" spans="1:21" ht="12.75" customHeight="1" x14ac:dyDescent="0.25">
      <c r="A100" s="36">
        <v>88</v>
      </c>
      <c r="B100" s="36">
        <v>88</v>
      </c>
      <c r="C100" s="37" t="s">
        <v>125</v>
      </c>
      <c r="D100" s="36" t="s">
        <v>177</v>
      </c>
      <c r="E100" s="46">
        <f t="shared" si="4"/>
        <v>1880265.29</v>
      </c>
      <c r="F100" s="46"/>
      <c r="G100" s="46"/>
      <c r="H100" s="46"/>
      <c r="I100" s="46"/>
      <c r="J100" s="46">
        <v>1269619.05</v>
      </c>
      <c r="K100" s="45"/>
      <c r="L100" s="45">
        <v>0</v>
      </c>
      <c r="M100" s="46"/>
      <c r="N100" s="46"/>
      <c r="O100" s="46"/>
      <c r="P100" s="46"/>
      <c r="Q100" s="46"/>
      <c r="R100" s="46">
        <v>564079.59</v>
      </c>
      <c r="S100" s="46">
        <v>18802.650000000001</v>
      </c>
      <c r="T100" s="46">
        <v>27764</v>
      </c>
      <c r="U100" s="47"/>
    </row>
    <row r="101" spans="1:21" ht="12.75" customHeight="1" x14ac:dyDescent="0.25">
      <c r="A101" s="36">
        <v>89</v>
      </c>
      <c r="B101" s="36">
        <v>89</v>
      </c>
      <c r="C101" s="37" t="s">
        <v>125</v>
      </c>
      <c r="D101" s="36" t="s">
        <v>179</v>
      </c>
      <c r="E101" s="46">
        <f t="shared" si="4"/>
        <v>1582768.9999999998</v>
      </c>
      <c r="F101" s="46"/>
      <c r="G101" s="46"/>
      <c r="H101" s="46"/>
      <c r="I101" s="46"/>
      <c r="J101" s="46">
        <v>1068739.44</v>
      </c>
      <c r="K101" s="45"/>
      <c r="L101" s="45">
        <v>0</v>
      </c>
      <c r="M101" s="46"/>
      <c r="N101" s="46"/>
      <c r="O101" s="46"/>
      <c r="P101" s="46"/>
      <c r="Q101" s="46"/>
      <c r="R101" s="46">
        <v>474830.7</v>
      </c>
      <c r="S101" s="46">
        <v>15827.69</v>
      </c>
      <c r="T101" s="46">
        <v>23371.17</v>
      </c>
      <c r="U101" s="47"/>
    </row>
    <row r="102" spans="1:21" ht="12.75" customHeight="1" x14ac:dyDescent="0.25">
      <c r="A102" s="36">
        <v>90</v>
      </c>
      <c r="B102" s="36">
        <v>90</v>
      </c>
      <c r="C102" s="37" t="s">
        <v>125</v>
      </c>
      <c r="D102" s="36" t="s">
        <v>180</v>
      </c>
      <c r="E102" s="46">
        <f t="shared" si="4"/>
        <v>3741101.26</v>
      </c>
      <c r="F102" s="46"/>
      <c r="G102" s="46"/>
      <c r="H102" s="46"/>
      <c r="I102" s="46"/>
      <c r="J102" s="46">
        <v>2526118.77</v>
      </c>
      <c r="K102" s="45"/>
      <c r="L102" s="45">
        <v>0</v>
      </c>
      <c r="M102" s="46"/>
      <c r="N102" s="46"/>
      <c r="O102" s="46"/>
      <c r="P102" s="46"/>
      <c r="Q102" s="46"/>
      <c r="R102" s="46">
        <v>1122330.3799999999</v>
      </c>
      <c r="S102" s="46">
        <v>37411.01</v>
      </c>
      <c r="T102" s="46">
        <v>55241.1</v>
      </c>
      <c r="U102" s="47"/>
    </row>
    <row r="103" spans="1:21" ht="12.75" customHeight="1" x14ac:dyDescent="0.25">
      <c r="A103" s="36">
        <v>91</v>
      </c>
      <c r="B103" s="36">
        <v>91</v>
      </c>
      <c r="C103" s="37" t="s">
        <v>125</v>
      </c>
      <c r="D103" s="36" t="s">
        <v>181</v>
      </c>
      <c r="E103" s="46">
        <f t="shared" si="4"/>
        <v>9691568.4099999983</v>
      </c>
      <c r="F103" s="46"/>
      <c r="G103" s="46">
        <v>5801882.5899999999</v>
      </c>
      <c r="H103" s="46"/>
      <c r="I103" s="46"/>
      <c r="J103" s="46">
        <v>2045987.76</v>
      </c>
      <c r="K103" s="45"/>
      <c r="L103" s="45">
        <v>0</v>
      </c>
      <c r="M103" s="46"/>
      <c r="N103" s="46"/>
      <c r="O103" s="46"/>
      <c r="P103" s="46"/>
      <c r="Q103" s="46"/>
      <c r="R103" s="46">
        <v>1575165.35</v>
      </c>
      <c r="S103" s="46">
        <v>96915.68</v>
      </c>
      <c r="T103" s="46">
        <v>171617.03</v>
      </c>
      <c r="U103" s="47"/>
    </row>
    <row r="104" spans="1:21" ht="12.75" customHeight="1" x14ac:dyDescent="0.25">
      <c r="A104" s="36">
        <v>92</v>
      </c>
      <c r="B104" s="36">
        <v>92</v>
      </c>
      <c r="C104" s="37" t="s">
        <v>125</v>
      </c>
      <c r="D104" s="36" t="s">
        <v>182</v>
      </c>
      <c r="E104" s="46">
        <f t="shared" si="4"/>
        <v>1589095.52</v>
      </c>
      <c r="F104" s="46"/>
      <c r="G104" s="46"/>
      <c r="H104" s="46"/>
      <c r="I104" s="46"/>
      <c r="J104" s="46">
        <v>1073011.32</v>
      </c>
      <c r="K104" s="45"/>
      <c r="L104" s="45">
        <v>0</v>
      </c>
      <c r="M104" s="46"/>
      <c r="N104" s="46"/>
      <c r="O104" s="46"/>
      <c r="P104" s="46"/>
      <c r="Q104" s="46"/>
      <c r="R104" s="46">
        <v>476728.66</v>
      </c>
      <c r="S104" s="46">
        <v>15890.96</v>
      </c>
      <c r="T104" s="46">
        <v>23464.58</v>
      </c>
      <c r="U104" s="47"/>
    </row>
    <row r="105" spans="1:21" ht="12.75" customHeight="1" x14ac:dyDescent="0.25">
      <c r="A105" s="36">
        <v>93</v>
      </c>
      <c r="B105" s="36">
        <v>93</v>
      </c>
      <c r="C105" s="37" t="s">
        <v>125</v>
      </c>
      <c r="D105" s="36" t="s">
        <v>183</v>
      </c>
      <c r="E105" s="46">
        <f t="shared" si="4"/>
        <v>965906.26</v>
      </c>
      <c r="F105" s="46"/>
      <c r="G105" s="46"/>
      <c r="H105" s="46"/>
      <c r="I105" s="46"/>
      <c r="J105" s="46">
        <v>652212.75</v>
      </c>
      <c r="K105" s="45"/>
      <c r="L105" s="45">
        <v>0</v>
      </c>
      <c r="M105" s="46"/>
      <c r="N105" s="46"/>
      <c r="O105" s="46"/>
      <c r="P105" s="46"/>
      <c r="Q105" s="46"/>
      <c r="R105" s="46">
        <v>289771.88</v>
      </c>
      <c r="S105" s="46">
        <v>9659.06</v>
      </c>
      <c r="T105" s="46">
        <v>14262.57</v>
      </c>
      <c r="U105" s="47"/>
    </row>
    <row r="106" spans="1:21" ht="12.75" customHeight="1" x14ac:dyDescent="0.25">
      <c r="A106" s="36">
        <v>94</v>
      </c>
      <c r="B106" s="36">
        <v>94</v>
      </c>
      <c r="C106" s="37" t="s">
        <v>125</v>
      </c>
      <c r="D106" s="36" t="s">
        <v>184</v>
      </c>
      <c r="E106" s="46">
        <f t="shared" si="4"/>
        <v>73128154.320000008</v>
      </c>
      <c r="F106" s="46">
        <v>12336576.109999999</v>
      </c>
      <c r="G106" s="46">
        <v>4988871.53</v>
      </c>
      <c r="H106" s="46">
        <v>5273588.78</v>
      </c>
      <c r="I106" s="46">
        <v>4021125.96</v>
      </c>
      <c r="J106" s="46">
        <v>1759285.87</v>
      </c>
      <c r="K106" s="45"/>
      <c r="L106" s="45">
        <v>0</v>
      </c>
      <c r="M106" s="46"/>
      <c r="N106" s="46">
        <v>22553101.440000001</v>
      </c>
      <c r="O106" s="46"/>
      <c r="P106" s="46"/>
      <c r="Q106" s="46">
        <v>12630222.619999999</v>
      </c>
      <c r="R106" s="46">
        <v>7444111.3799999999</v>
      </c>
      <c r="S106" s="46">
        <v>731281.54</v>
      </c>
      <c r="T106" s="46">
        <v>1389989.09</v>
      </c>
      <c r="U106" s="47"/>
    </row>
    <row r="107" spans="1:21" ht="12.75" customHeight="1" x14ac:dyDescent="0.25">
      <c r="A107" s="36">
        <v>95</v>
      </c>
      <c r="B107" s="36">
        <v>95</v>
      </c>
      <c r="C107" s="37" t="s">
        <v>125</v>
      </c>
      <c r="D107" s="36" t="s">
        <v>185</v>
      </c>
      <c r="E107" s="46">
        <f t="shared" si="4"/>
        <v>3783797.77</v>
      </c>
      <c r="F107" s="46"/>
      <c r="G107" s="46"/>
      <c r="H107" s="46"/>
      <c r="I107" s="46"/>
      <c r="J107" s="46">
        <v>2554948.9</v>
      </c>
      <c r="K107" s="45"/>
      <c r="L107" s="45">
        <v>0</v>
      </c>
      <c r="M107" s="46"/>
      <c r="N107" s="46"/>
      <c r="O107" s="46"/>
      <c r="P107" s="46"/>
      <c r="Q107" s="46"/>
      <c r="R107" s="46">
        <v>1135139.33</v>
      </c>
      <c r="S107" s="46">
        <v>37837.980000000003</v>
      </c>
      <c r="T107" s="46">
        <v>55871.56</v>
      </c>
      <c r="U107" s="47"/>
    </row>
    <row r="108" spans="1:21" ht="12.75" customHeight="1" x14ac:dyDescent="0.25">
      <c r="A108" s="36">
        <v>96</v>
      </c>
      <c r="B108" s="36">
        <v>96</v>
      </c>
      <c r="C108" s="37" t="s">
        <v>125</v>
      </c>
      <c r="D108" s="36" t="s">
        <v>186</v>
      </c>
      <c r="E108" s="46">
        <f t="shared" si="4"/>
        <v>2587096.2999999998</v>
      </c>
      <c r="F108" s="46"/>
      <c r="G108" s="46"/>
      <c r="H108" s="46"/>
      <c r="I108" s="46"/>
      <c r="J108" s="46">
        <v>1746895.39</v>
      </c>
      <c r="K108" s="45"/>
      <c r="L108" s="45">
        <v>0</v>
      </c>
      <c r="M108" s="46"/>
      <c r="N108" s="46"/>
      <c r="O108" s="46"/>
      <c r="P108" s="46"/>
      <c r="Q108" s="46"/>
      <c r="R108" s="46">
        <v>776128.89</v>
      </c>
      <c r="S108" s="46">
        <v>25870.959999999999</v>
      </c>
      <c r="T108" s="46">
        <v>38201.06</v>
      </c>
      <c r="U108" s="47"/>
    </row>
    <row r="109" spans="1:21" ht="12.75" customHeight="1" x14ac:dyDescent="0.25">
      <c r="A109" s="36">
        <v>97</v>
      </c>
      <c r="B109" s="36">
        <v>97</v>
      </c>
      <c r="C109" s="37" t="s">
        <v>125</v>
      </c>
      <c r="D109" s="36" t="s">
        <v>187</v>
      </c>
      <c r="E109" s="46">
        <f t="shared" ref="E109:E140" si="5">SUM(F109:T109)</f>
        <v>2575102.91</v>
      </c>
      <c r="F109" s="46"/>
      <c r="G109" s="46"/>
      <c r="H109" s="46"/>
      <c r="I109" s="46"/>
      <c r="J109" s="46">
        <v>1738797.04</v>
      </c>
      <c r="K109" s="45"/>
      <c r="L109" s="45">
        <v>0</v>
      </c>
      <c r="M109" s="46"/>
      <c r="N109" s="46"/>
      <c r="O109" s="46"/>
      <c r="P109" s="46"/>
      <c r="Q109" s="46"/>
      <c r="R109" s="46">
        <v>772530.87</v>
      </c>
      <c r="S109" s="46">
        <v>25751.03</v>
      </c>
      <c r="T109" s="46">
        <v>38023.97</v>
      </c>
      <c r="U109" s="47"/>
    </row>
    <row r="110" spans="1:21" ht="12.75" customHeight="1" x14ac:dyDescent="0.25">
      <c r="A110" s="36">
        <v>98</v>
      </c>
      <c r="B110" s="36">
        <v>98</v>
      </c>
      <c r="C110" s="37" t="s">
        <v>125</v>
      </c>
      <c r="D110" s="36" t="s">
        <v>188</v>
      </c>
      <c r="E110" s="46">
        <f t="shared" si="5"/>
        <v>2589075.2199999997</v>
      </c>
      <c r="F110" s="46"/>
      <c r="G110" s="46"/>
      <c r="H110" s="46"/>
      <c r="I110" s="46"/>
      <c r="J110" s="46">
        <v>1748231.62</v>
      </c>
      <c r="K110" s="45"/>
      <c r="L110" s="45">
        <v>0</v>
      </c>
      <c r="M110" s="46"/>
      <c r="N110" s="46"/>
      <c r="O110" s="46"/>
      <c r="P110" s="46"/>
      <c r="Q110" s="46"/>
      <c r="R110" s="46">
        <v>776722.57</v>
      </c>
      <c r="S110" s="46">
        <v>25890.75</v>
      </c>
      <c r="T110" s="46">
        <v>38230.28</v>
      </c>
      <c r="U110" s="47"/>
    </row>
    <row r="111" spans="1:21" ht="12.75" customHeight="1" x14ac:dyDescent="0.25">
      <c r="A111" s="36">
        <v>99</v>
      </c>
      <c r="B111" s="36">
        <v>99</v>
      </c>
      <c r="C111" s="37" t="s">
        <v>125</v>
      </c>
      <c r="D111" s="36" t="s">
        <v>189</v>
      </c>
      <c r="E111" s="46">
        <f t="shared" si="5"/>
        <v>1504452.0999999999</v>
      </c>
      <c r="F111" s="46"/>
      <c r="G111" s="46"/>
      <c r="H111" s="46"/>
      <c r="I111" s="46"/>
      <c r="J111" s="46">
        <v>1015857.21</v>
      </c>
      <c r="K111" s="45"/>
      <c r="L111" s="45">
        <v>0</v>
      </c>
      <c r="M111" s="46"/>
      <c r="N111" s="46"/>
      <c r="O111" s="46"/>
      <c r="P111" s="46"/>
      <c r="Q111" s="46"/>
      <c r="R111" s="46">
        <v>451335.63</v>
      </c>
      <c r="S111" s="46">
        <v>15044.52</v>
      </c>
      <c r="T111" s="46">
        <v>22214.74</v>
      </c>
      <c r="U111" s="47"/>
    </row>
    <row r="112" spans="1:21" ht="12.75" customHeight="1" x14ac:dyDescent="0.25">
      <c r="A112" s="36">
        <v>100</v>
      </c>
      <c r="B112" s="36">
        <v>100</v>
      </c>
      <c r="C112" s="37" t="s">
        <v>125</v>
      </c>
      <c r="D112" s="36" t="s">
        <v>190</v>
      </c>
      <c r="E112" s="46">
        <f t="shared" si="5"/>
        <v>2217939.4499999997</v>
      </c>
      <c r="F112" s="46"/>
      <c r="G112" s="46"/>
      <c r="H112" s="46"/>
      <c r="I112" s="46"/>
      <c r="J112" s="46">
        <v>1497628.13</v>
      </c>
      <c r="K112" s="45"/>
      <c r="L112" s="45">
        <v>0</v>
      </c>
      <c r="M112" s="46"/>
      <c r="N112" s="46"/>
      <c r="O112" s="46"/>
      <c r="P112" s="46"/>
      <c r="Q112" s="46"/>
      <c r="R112" s="46">
        <v>665381.84</v>
      </c>
      <c r="S112" s="46">
        <v>22179.39</v>
      </c>
      <c r="T112" s="46">
        <v>32750.09</v>
      </c>
      <c r="U112" s="47"/>
    </row>
    <row r="113" spans="1:21" ht="12.75" customHeight="1" x14ac:dyDescent="0.25">
      <c r="A113" s="36">
        <v>101</v>
      </c>
      <c r="B113" s="36">
        <v>101</v>
      </c>
      <c r="C113" s="37" t="s">
        <v>125</v>
      </c>
      <c r="D113" s="36" t="s">
        <v>191</v>
      </c>
      <c r="E113" s="46">
        <f t="shared" si="5"/>
        <v>23220696.699999999</v>
      </c>
      <c r="F113" s="46"/>
      <c r="G113" s="46"/>
      <c r="H113" s="46"/>
      <c r="I113" s="46"/>
      <c r="J113" s="46">
        <v>1108988.25</v>
      </c>
      <c r="K113" s="45"/>
      <c r="L113" s="45">
        <v>0</v>
      </c>
      <c r="M113" s="46"/>
      <c r="N113" s="46"/>
      <c r="O113" s="46"/>
      <c r="P113" s="46">
        <v>18793724.550000001</v>
      </c>
      <c r="Q113" s="46"/>
      <c r="R113" s="46">
        <v>2650544.91</v>
      </c>
      <c r="S113" s="46">
        <v>232206.97</v>
      </c>
      <c r="T113" s="46">
        <v>435232.02</v>
      </c>
      <c r="U113" s="47"/>
    </row>
    <row r="114" spans="1:21" ht="12.75" customHeight="1" x14ac:dyDescent="0.25">
      <c r="A114" s="36">
        <v>102</v>
      </c>
      <c r="B114" s="36">
        <v>102</v>
      </c>
      <c r="C114" s="37" t="s">
        <v>125</v>
      </c>
      <c r="D114" s="36" t="s">
        <v>192</v>
      </c>
      <c r="E114" s="46">
        <f t="shared" si="5"/>
        <v>9252804</v>
      </c>
      <c r="F114" s="46"/>
      <c r="G114" s="46"/>
      <c r="H114" s="46"/>
      <c r="I114" s="46"/>
      <c r="J114" s="46"/>
      <c r="K114" s="45"/>
      <c r="L114" s="45">
        <v>0</v>
      </c>
      <c r="M114" s="46"/>
      <c r="N114" s="46"/>
      <c r="O114" s="46"/>
      <c r="P114" s="46">
        <v>8058766.6600000001</v>
      </c>
      <c r="Q114" s="46"/>
      <c r="R114" s="46">
        <v>925280.4</v>
      </c>
      <c r="S114" s="46">
        <v>92528.04</v>
      </c>
      <c r="T114" s="46">
        <v>176228.9</v>
      </c>
      <c r="U114" s="47"/>
    </row>
    <row r="115" spans="1:21" ht="12.75" customHeight="1" x14ac:dyDescent="0.25">
      <c r="A115" s="36">
        <v>103</v>
      </c>
      <c r="B115" s="36">
        <v>103</v>
      </c>
      <c r="C115" s="37" t="s">
        <v>125</v>
      </c>
      <c r="D115" s="36" t="s">
        <v>194</v>
      </c>
      <c r="E115" s="46">
        <f t="shared" si="5"/>
        <v>10774080</v>
      </c>
      <c r="F115" s="46"/>
      <c r="G115" s="46"/>
      <c r="H115" s="46"/>
      <c r="I115" s="46"/>
      <c r="J115" s="46"/>
      <c r="K115" s="45"/>
      <c r="L115" s="45">
        <v>0</v>
      </c>
      <c r="M115" s="46">
        <v>10121774.10048</v>
      </c>
      <c r="N115" s="46"/>
      <c r="O115" s="46"/>
      <c r="P115" s="46"/>
      <c r="Q115" s="46"/>
      <c r="R115" s="46">
        <v>323222.40000000002</v>
      </c>
      <c r="S115" s="46">
        <v>107740.8</v>
      </c>
      <c r="T115" s="46">
        <v>221342.69951999999</v>
      </c>
      <c r="U115" s="47"/>
    </row>
    <row r="116" spans="1:21" ht="12.75" customHeight="1" x14ac:dyDescent="0.25">
      <c r="A116" s="36">
        <v>104</v>
      </c>
      <c r="B116" s="36">
        <v>104</v>
      </c>
      <c r="C116" s="37" t="s">
        <v>125</v>
      </c>
      <c r="D116" s="36" t="s">
        <v>195</v>
      </c>
      <c r="E116" s="46">
        <f t="shared" si="5"/>
        <v>12131986.609999998</v>
      </c>
      <c r="F116" s="46"/>
      <c r="G116" s="46">
        <v>7262845.2699999996</v>
      </c>
      <c r="H116" s="46"/>
      <c r="I116" s="46"/>
      <c r="J116" s="46">
        <v>2561184.63</v>
      </c>
      <c r="K116" s="45"/>
      <c r="L116" s="45">
        <v>0</v>
      </c>
      <c r="M116" s="46"/>
      <c r="N116" s="46"/>
      <c r="O116" s="46"/>
      <c r="P116" s="46"/>
      <c r="Q116" s="46"/>
      <c r="R116" s="46">
        <v>1971805.2</v>
      </c>
      <c r="S116" s="46">
        <v>121319.87</v>
      </c>
      <c r="T116" s="46">
        <v>214831.64</v>
      </c>
      <c r="U116" s="47"/>
    </row>
    <row r="117" spans="1:21" ht="12.75" customHeight="1" x14ac:dyDescent="0.25">
      <c r="A117" s="36">
        <v>105</v>
      </c>
      <c r="B117" s="36">
        <v>105</v>
      </c>
      <c r="C117" s="37" t="s">
        <v>125</v>
      </c>
      <c r="D117" s="36" t="s">
        <v>196</v>
      </c>
      <c r="E117" s="46">
        <f t="shared" si="5"/>
        <v>105614370.74000001</v>
      </c>
      <c r="F117" s="46">
        <v>17816937.059999999</v>
      </c>
      <c r="G117" s="46">
        <v>7205111.79</v>
      </c>
      <c r="H117" s="46">
        <v>7616310.9299999997</v>
      </c>
      <c r="I117" s="46">
        <v>5807458.04</v>
      </c>
      <c r="J117" s="46">
        <v>2540825.38</v>
      </c>
      <c r="K117" s="45"/>
      <c r="L117" s="45">
        <v>0</v>
      </c>
      <c r="M117" s="46"/>
      <c r="N117" s="46">
        <v>32572018.789999999</v>
      </c>
      <c r="O117" s="46"/>
      <c r="P117" s="46"/>
      <c r="Q117" s="46">
        <v>18241032.149999999</v>
      </c>
      <c r="R117" s="46">
        <v>10751059.51</v>
      </c>
      <c r="S117" s="46">
        <v>1056143.71</v>
      </c>
      <c r="T117" s="46">
        <v>2007473.38</v>
      </c>
      <c r="U117" s="47"/>
    </row>
    <row r="118" spans="1:21" ht="12.75" customHeight="1" x14ac:dyDescent="0.25">
      <c r="A118" s="36">
        <v>106</v>
      </c>
      <c r="B118" s="36">
        <v>106</v>
      </c>
      <c r="C118" s="37" t="s">
        <v>125</v>
      </c>
      <c r="D118" s="36" t="s">
        <v>197</v>
      </c>
      <c r="E118" s="46">
        <f t="shared" si="5"/>
        <v>104753960.34</v>
      </c>
      <c r="F118" s="46">
        <v>17671787.510000002</v>
      </c>
      <c r="G118" s="46">
        <v>7146413.7800000003</v>
      </c>
      <c r="H118" s="46">
        <v>7554263</v>
      </c>
      <c r="I118" s="46">
        <v>5760146.3300000001</v>
      </c>
      <c r="J118" s="46">
        <v>2520125.9900000002</v>
      </c>
      <c r="K118" s="45"/>
      <c r="L118" s="45">
        <v>0</v>
      </c>
      <c r="M118" s="46"/>
      <c r="N118" s="46">
        <v>32306663.77</v>
      </c>
      <c r="O118" s="46"/>
      <c r="P118" s="46"/>
      <c r="Q118" s="46">
        <v>18092427.620000001</v>
      </c>
      <c r="R118" s="46">
        <v>10663473.67</v>
      </c>
      <c r="S118" s="46">
        <v>1047539.6</v>
      </c>
      <c r="T118" s="46">
        <v>1991119.07</v>
      </c>
      <c r="U118" s="47"/>
    </row>
    <row r="119" spans="1:21" ht="12.75" customHeight="1" x14ac:dyDescent="0.25">
      <c r="A119" s="36">
        <v>107</v>
      </c>
      <c r="B119" s="36">
        <v>107</v>
      </c>
      <c r="C119" s="37" t="s">
        <v>125</v>
      </c>
      <c r="D119" s="36" t="s">
        <v>198</v>
      </c>
      <c r="E119" s="46">
        <f t="shared" si="5"/>
        <v>7182720</v>
      </c>
      <c r="F119" s="46"/>
      <c r="G119" s="46"/>
      <c r="H119" s="46"/>
      <c r="I119" s="46"/>
      <c r="J119" s="46"/>
      <c r="K119" s="45"/>
      <c r="L119" s="45">
        <v>0</v>
      </c>
      <c r="M119" s="46">
        <v>6747849.40032</v>
      </c>
      <c r="N119" s="46"/>
      <c r="O119" s="46"/>
      <c r="P119" s="46"/>
      <c r="Q119" s="46"/>
      <c r="R119" s="46">
        <v>215481.60000000001</v>
      </c>
      <c r="S119" s="46">
        <v>71827.199999999997</v>
      </c>
      <c r="T119" s="46">
        <v>147561.79968</v>
      </c>
      <c r="U119" s="47"/>
    </row>
    <row r="120" spans="1:21" ht="12.75" customHeight="1" x14ac:dyDescent="0.25">
      <c r="A120" s="36">
        <v>108</v>
      </c>
      <c r="B120" s="36">
        <v>108</v>
      </c>
      <c r="C120" s="37" t="s">
        <v>125</v>
      </c>
      <c r="D120" s="36" t="s">
        <v>200</v>
      </c>
      <c r="E120" s="46">
        <f t="shared" si="5"/>
        <v>7182720</v>
      </c>
      <c r="F120" s="46"/>
      <c r="G120" s="46"/>
      <c r="H120" s="46"/>
      <c r="I120" s="46"/>
      <c r="J120" s="46"/>
      <c r="K120" s="45"/>
      <c r="L120" s="45">
        <v>0</v>
      </c>
      <c r="M120" s="46">
        <v>6747849.40032</v>
      </c>
      <c r="N120" s="46"/>
      <c r="O120" s="46"/>
      <c r="P120" s="46"/>
      <c r="Q120" s="46"/>
      <c r="R120" s="46">
        <v>215481.60000000001</v>
      </c>
      <c r="S120" s="46">
        <v>71827.199999999997</v>
      </c>
      <c r="T120" s="46">
        <v>147561.79968</v>
      </c>
      <c r="U120" s="47"/>
    </row>
    <row r="121" spans="1:21" ht="12.75" customHeight="1" x14ac:dyDescent="0.25">
      <c r="A121" s="36">
        <v>109</v>
      </c>
      <c r="B121" s="36">
        <v>109</v>
      </c>
      <c r="C121" s="37" t="s">
        <v>125</v>
      </c>
      <c r="D121" s="36" t="s">
        <v>201</v>
      </c>
      <c r="E121" s="46">
        <f t="shared" si="5"/>
        <v>2454277.5899999994</v>
      </c>
      <c r="F121" s="46"/>
      <c r="G121" s="46">
        <v>2137562.88</v>
      </c>
      <c r="H121" s="46"/>
      <c r="I121" s="46"/>
      <c r="J121" s="46"/>
      <c r="K121" s="45"/>
      <c r="L121" s="45">
        <v>0</v>
      </c>
      <c r="M121" s="46"/>
      <c r="N121" s="46"/>
      <c r="O121" s="46"/>
      <c r="P121" s="46"/>
      <c r="Q121" s="46"/>
      <c r="R121" s="46">
        <v>245427.76</v>
      </c>
      <c r="S121" s="46">
        <v>24542.78</v>
      </c>
      <c r="T121" s="46">
        <v>46744.17</v>
      </c>
      <c r="U121" s="47"/>
    </row>
    <row r="122" spans="1:21" ht="12.75" customHeight="1" x14ac:dyDescent="0.25">
      <c r="A122" s="36">
        <v>110</v>
      </c>
      <c r="B122" s="36">
        <v>110</v>
      </c>
      <c r="C122" s="37" t="s">
        <v>125</v>
      </c>
      <c r="D122" s="36" t="s">
        <v>202</v>
      </c>
      <c r="E122" s="46">
        <f t="shared" si="5"/>
        <v>921637.24</v>
      </c>
      <c r="F122" s="46"/>
      <c r="G122" s="46"/>
      <c r="H122" s="46"/>
      <c r="I122" s="46"/>
      <c r="J122" s="46">
        <v>622320.80000000005</v>
      </c>
      <c r="K122" s="45"/>
      <c r="L122" s="45">
        <v>0</v>
      </c>
      <c r="M122" s="46"/>
      <c r="N122" s="46"/>
      <c r="O122" s="46"/>
      <c r="P122" s="46"/>
      <c r="Q122" s="46"/>
      <c r="R122" s="46">
        <v>276491.17</v>
      </c>
      <c r="S122" s="46">
        <v>9216.3700000000008</v>
      </c>
      <c r="T122" s="46">
        <v>13608.9</v>
      </c>
      <c r="U122" s="47"/>
    </row>
    <row r="123" spans="1:21" ht="12.75" customHeight="1" x14ac:dyDescent="0.25">
      <c r="A123" s="36">
        <v>111</v>
      </c>
      <c r="B123" s="36">
        <v>111</v>
      </c>
      <c r="C123" s="37" t="s">
        <v>125</v>
      </c>
      <c r="D123" s="36" t="s">
        <v>203</v>
      </c>
      <c r="E123" s="46">
        <f t="shared" si="5"/>
        <v>19063284.77</v>
      </c>
      <c r="F123" s="46">
        <v>14288939.800000001</v>
      </c>
      <c r="G123" s="46"/>
      <c r="H123" s="46"/>
      <c r="I123" s="46"/>
      <c r="J123" s="46">
        <v>2037707.19</v>
      </c>
      <c r="K123" s="45"/>
      <c r="L123" s="45">
        <v>0</v>
      </c>
      <c r="M123" s="46"/>
      <c r="N123" s="46"/>
      <c r="O123" s="46"/>
      <c r="P123" s="46"/>
      <c r="Q123" s="46"/>
      <c r="R123" s="46">
        <v>2188974.23</v>
      </c>
      <c r="S123" s="46">
        <v>190632.85</v>
      </c>
      <c r="T123" s="46">
        <v>357030.7</v>
      </c>
      <c r="U123" s="47"/>
    </row>
    <row r="124" spans="1:21" ht="12.75" customHeight="1" x14ac:dyDescent="0.25">
      <c r="A124" s="36">
        <v>112</v>
      </c>
      <c r="B124" s="36">
        <v>112</v>
      </c>
      <c r="C124" s="37" t="s">
        <v>125</v>
      </c>
      <c r="D124" s="36" t="s">
        <v>204</v>
      </c>
      <c r="E124" s="46">
        <f t="shared" si="5"/>
        <v>3726829.1199999996</v>
      </c>
      <c r="F124" s="46"/>
      <c r="G124" s="46"/>
      <c r="H124" s="46"/>
      <c r="I124" s="46"/>
      <c r="J124" s="46">
        <v>2516481.73</v>
      </c>
      <c r="K124" s="45"/>
      <c r="L124" s="45">
        <v>0</v>
      </c>
      <c r="M124" s="46"/>
      <c r="N124" s="46"/>
      <c r="O124" s="46"/>
      <c r="P124" s="46"/>
      <c r="Q124" s="46"/>
      <c r="R124" s="46">
        <v>1118048.74</v>
      </c>
      <c r="S124" s="46">
        <v>37268.29</v>
      </c>
      <c r="T124" s="46">
        <v>55030.36</v>
      </c>
      <c r="U124" s="47"/>
    </row>
    <row r="125" spans="1:21" ht="12.75" customHeight="1" x14ac:dyDescent="0.25">
      <c r="A125" s="36">
        <v>113</v>
      </c>
      <c r="B125" s="36">
        <v>113</v>
      </c>
      <c r="C125" s="37" t="s">
        <v>125</v>
      </c>
      <c r="D125" s="36" t="s">
        <v>205</v>
      </c>
      <c r="E125" s="46">
        <f t="shared" si="5"/>
        <v>2150716.46</v>
      </c>
      <c r="F125" s="46"/>
      <c r="G125" s="46"/>
      <c r="H125" s="46"/>
      <c r="I125" s="46"/>
      <c r="J125" s="46">
        <v>1452236.88</v>
      </c>
      <c r="K125" s="45"/>
      <c r="L125" s="45">
        <v>0</v>
      </c>
      <c r="M125" s="46"/>
      <c r="N125" s="46"/>
      <c r="O125" s="46"/>
      <c r="P125" s="46"/>
      <c r="Q125" s="46"/>
      <c r="R125" s="46">
        <v>645214.93999999994</v>
      </c>
      <c r="S125" s="46">
        <v>21507.16</v>
      </c>
      <c r="T125" s="46">
        <v>31757.48</v>
      </c>
      <c r="U125" s="47"/>
    </row>
    <row r="126" spans="1:21" ht="12.75" customHeight="1" x14ac:dyDescent="0.25">
      <c r="A126" s="36">
        <v>114</v>
      </c>
      <c r="B126" s="36">
        <v>114</v>
      </c>
      <c r="C126" s="37" t="s">
        <v>125</v>
      </c>
      <c r="D126" s="36" t="s">
        <v>207</v>
      </c>
      <c r="E126" s="46">
        <f t="shared" si="5"/>
        <v>993271.73</v>
      </c>
      <c r="F126" s="46"/>
      <c r="G126" s="46"/>
      <c r="H126" s="46"/>
      <c r="I126" s="46"/>
      <c r="J126" s="46">
        <v>670690.84</v>
      </c>
      <c r="K126" s="45"/>
      <c r="L126" s="45">
        <v>0</v>
      </c>
      <c r="M126" s="46"/>
      <c r="N126" s="46"/>
      <c r="O126" s="46"/>
      <c r="P126" s="46"/>
      <c r="Q126" s="46"/>
      <c r="R126" s="46">
        <v>297981.52</v>
      </c>
      <c r="S126" s="46">
        <v>9932.7199999999993</v>
      </c>
      <c r="T126" s="46">
        <v>14666.65</v>
      </c>
      <c r="U126" s="47"/>
    </row>
    <row r="127" spans="1:21" ht="12.75" customHeight="1" x14ac:dyDescent="0.25">
      <c r="A127" s="36">
        <v>115</v>
      </c>
      <c r="B127" s="36">
        <v>115</v>
      </c>
      <c r="C127" s="37" t="s">
        <v>125</v>
      </c>
      <c r="D127" s="36" t="s">
        <v>208</v>
      </c>
      <c r="E127" s="46">
        <f t="shared" si="5"/>
        <v>7182720</v>
      </c>
      <c r="F127" s="46"/>
      <c r="G127" s="46"/>
      <c r="H127" s="46"/>
      <c r="I127" s="46"/>
      <c r="J127" s="46"/>
      <c r="K127" s="45"/>
      <c r="L127" s="45">
        <v>0</v>
      </c>
      <c r="M127" s="46">
        <v>6747849.40032</v>
      </c>
      <c r="N127" s="46"/>
      <c r="O127" s="46"/>
      <c r="P127" s="46"/>
      <c r="Q127" s="46"/>
      <c r="R127" s="46">
        <v>215481.60000000001</v>
      </c>
      <c r="S127" s="46">
        <v>71827.199999999997</v>
      </c>
      <c r="T127" s="46">
        <v>147561.79968</v>
      </c>
      <c r="U127" s="47"/>
    </row>
    <row r="128" spans="1:21" ht="12.75" customHeight="1" x14ac:dyDescent="0.25">
      <c r="A128" s="36">
        <v>116</v>
      </c>
      <c r="B128" s="36">
        <v>116</v>
      </c>
      <c r="C128" s="37" t="s">
        <v>125</v>
      </c>
      <c r="D128" s="36" t="s">
        <v>209</v>
      </c>
      <c r="E128" s="46">
        <f t="shared" si="5"/>
        <v>1160961.1200000001</v>
      </c>
      <c r="F128" s="46"/>
      <c r="G128" s="46"/>
      <c r="H128" s="46"/>
      <c r="I128" s="46"/>
      <c r="J128" s="46">
        <v>783920.42</v>
      </c>
      <c r="K128" s="45"/>
      <c r="L128" s="45">
        <v>0</v>
      </c>
      <c r="M128" s="46"/>
      <c r="N128" s="46"/>
      <c r="O128" s="46"/>
      <c r="P128" s="46"/>
      <c r="Q128" s="46"/>
      <c r="R128" s="46">
        <v>348288.34</v>
      </c>
      <c r="S128" s="46">
        <v>11609.61</v>
      </c>
      <c r="T128" s="46">
        <v>17142.75</v>
      </c>
      <c r="U128" s="47"/>
    </row>
    <row r="129" spans="1:21" ht="12.75" customHeight="1" x14ac:dyDescent="0.25">
      <c r="A129" s="36">
        <v>117</v>
      </c>
      <c r="B129" s="36">
        <v>117</v>
      </c>
      <c r="C129" s="37" t="s">
        <v>210</v>
      </c>
      <c r="D129" s="36" t="s">
        <v>211</v>
      </c>
      <c r="E129" s="46">
        <f t="shared" si="5"/>
        <v>5044759.03</v>
      </c>
      <c r="F129" s="46"/>
      <c r="G129" s="46">
        <v>3020509.15</v>
      </c>
      <c r="H129" s="46"/>
      <c r="I129" s="46"/>
      <c r="J129" s="46">
        <v>1064649.77</v>
      </c>
      <c r="K129" s="45"/>
      <c r="L129" s="45">
        <v>0</v>
      </c>
      <c r="M129" s="46"/>
      <c r="N129" s="46"/>
      <c r="O129" s="46"/>
      <c r="P129" s="46"/>
      <c r="Q129" s="46"/>
      <c r="R129" s="46">
        <v>819818.37</v>
      </c>
      <c r="S129" s="46">
        <v>50447.59</v>
      </c>
      <c r="T129" s="46">
        <v>89334.15</v>
      </c>
      <c r="U129" s="47"/>
    </row>
    <row r="130" spans="1:21" ht="12.75" customHeight="1" x14ac:dyDescent="0.25">
      <c r="A130" s="36">
        <v>118</v>
      </c>
      <c r="B130" s="36">
        <v>118</v>
      </c>
      <c r="C130" s="37" t="s">
        <v>210</v>
      </c>
      <c r="D130" s="36" t="s">
        <v>212</v>
      </c>
      <c r="E130" s="46">
        <f t="shared" si="5"/>
        <v>551500.86</v>
      </c>
      <c r="F130" s="46"/>
      <c r="G130" s="46"/>
      <c r="H130" s="46"/>
      <c r="I130" s="46"/>
      <c r="J130" s="46">
        <v>372392.13</v>
      </c>
      <c r="K130" s="45"/>
      <c r="L130" s="45">
        <v>0</v>
      </c>
      <c r="M130" s="46"/>
      <c r="N130" s="46"/>
      <c r="O130" s="46"/>
      <c r="P130" s="46"/>
      <c r="Q130" s="46"/>
      <c r="R130" s="46">
        <v>165450.26</v>
      </c>
      <c r="S130" s="46">
        <v>5515.01</v>
      </c>
      <c r="T130" s="46">
        <v>8143.46</v>
      </c>
      <c r="U130" s="47"/>
    </row>
    <row r="131" spans="1:21" ht="12.75" customHeight="1" x14ac:dyDescent="0.25">
      <c r="A131" s="36">
        <v>119</v>
      </c>
      <c r="B131" s="36">
        <v>119</v>
      </c>
      <c r="C131" s="37" t="s">
        <v>214</v>
      </c>
      <c r="D131" s="36" t="s">
        <v>215</v>
      </c>
      <c r="E131" s="46">
        <f t="shared" si="5"/>
        <v>4809704.83</v>
      </c>
      <c r="F131" s="46">
        <v>1970289.39</v>
      </c>
      <c r="G131" s="46">
        <v>1198891.18</v>
      </c>
      <c r="H131" s="46">
        <v>564920.71</v>
      </c>
      <c r="I131" s="46">
        <v>481439.06</v>
      </c>
      <c r="J131" s="46"/>
      <c r="K131" s="45"/>
      <c r="L131" s="45">
        <v>0</v>
      </c>
      <c r="M131" s="46"/>
      <c r="N131" s="46"/>
      <c r="O131" s="46"/>
      <c r="P131" s="46"/>
      <c r="Q131" s="46"/>
      <c r="R131" s="46">
        <v>453882.11</v>
      </c>
      <c r="S131" s="46">
        <v>48097.05</v>
      </c>
      <c r="T131" s="46">
        <v>92185.33</v>
      </c>
      <c r="U131" s="47"/>
    </row>
    <row r="132" spans="1:21" ht="12.75" customHeight="1" x14ac:dyDescent="0.25">
      <c r="A132" s="36">
        <v>120</v>
      </c>
      <c r="B132" s="36">
        <v>120</v>
      </c>
      <c r="C132" s="37" t="s">
        <v>217</v>
      </c>
      <c r="D132" s="36" t="s">
        <v>218</v>
      </c>
      <c r="E132" s="46">
        <f t="shared" si="5"/>
        <v>21612451.539999999</v>
      </c>
      <c r="F132" s="46"/>
      <c r="G132" s="46"/>
      <c r="H132" s="46"/>
      <c r="I132" s="46"/>
      <c r="J132" s="46"/>
      <c r="K132" s="45"/>
      <c r="L132" s="45">
        <v>0</v>
      </c>
      <c r="M132" s="46"/>
      <c r="N132" s="46">
        <v>19034950.559999999</v>
      </c>
      <c r="O132" s="46"/>
      <c r="P132" s="46"/>
      <c r="Q132" s="46"/>
      <c r="R132" s="46">
        <v>1945120.64</v>
      </c>
      <c r="S132" s="46">
        <v>216124.52</v>
      </c>
      <c r="T132" s="46">
        <v>416255.82</v>
      </c>
      <c r="U132" s="47"/>
    </row>
    <row r="133" spans="1:21" ht="12.75" customHeight="1" x14ac:dyDescent="0.25">
      <c r="A133" s="36">
        <v>121</v>
      </c>
      <c r="B133" s="36">
        <v>121</v>
      </c>
      <c r="C133" s="37" t="s">
        <v>217</v>
      </c>
      <c r="D133" s="36" t="s">
        <v>219</v>
      </c>
      <c r="E133" s="46">
        <f t="shared" si="5"/>
        <v>12256559.859999999</v>
      </c>
      <c r="F133" s="46"/>
      <c r="G133" s="46"/>
      <c r="H133" s="46"/>
      <c r="I133" s="46"/>
      <c r="J133" s="46"/>
      <c r="K133" s="45"/>
      <c r="L133" s="45">
        <v>0</v>
      </c>
      <c r="M133" s="46"/>
      <c r="N133" s="46">
        <v>10794842.529999999</v>
      </c>
      <c r="O133" s="46"/>
      <c r="P133" s="46"/>
      <c r="Q133" s="46"/>
      <c r="R133" s="46">
        <v>1103090.3899999999</v>
      </c>
      <c r="S133" s="46">
        <v>122565.6</v>
      </c>
      <c r="T133" s="46">
        <v>236061.34</v>
      </c>
      <c r="U133" s="47"/>
    </row>
    <row r="134" spans="1:21" ht="12.75" customHeight="1" x14ac:dyDescent="0.25">
      <c r="A134" s="36">
        <v>122</v>
      </c>
      <c r="B134" s="36">
        <v>122</v>
      </c>
      <c r="C134" s="37" t="s">
        <v>217</v>
      </c>
      <c r="D134" s="36" t="s">
        <v>220</v>
      </c>
      <c r="E134" s="46">
        <f t="shared" si="5"/>
        <v>12020213.030000001</v>
      </c>
      <c r="F134" s="46"/>
      <c r="G134" s="46"/>
      <c r="H134" s="46"/>
      <c r="I134" s="46"/>
      <c r="J134" s="46"/>
      <c r="K134" s="45"/>
      <c r="L134" s="45">
        <v>0</v>
      </c>
      <c r="M134" s="46"/>
      <c r="N134" s="46"/>
      <c r="O134" s="46"/>
      <c r="P134" s="46"/>
      <c r="Q134" s="46">
        <v>10469052.619999999</v>
      </c>
      <c r="R134" s="46">
        <v>1202021.3</v>
      </c>
      <c r="S134" s="46">
        <v>120202.13</v>
      </c>
      <c r="T134" s="46">
        <v>228936.98</v>
      </c>
      <c r="U134" s="47"/>
    </row>
    <row r="135" spans="1:21" ht="12.75" customHeight="1" x14ac:dyDescent="0.25">
      <c r="A135" s="36">
        <v>123</v>
      </c>
      <c r="B135" s="36">
        <v>123</v>
      </c>
      <c r="C135" s="37" t="s">
        <v>217</v>
      </c>
      <c r="D135" s="36" t="s">
        <v>221</v>
      </c>
      <c r="E135" s="46">
        <f t="shared" si="5"/>
        <v>6205872.0899999989</v>
      </c>
      <c r="F135" s="46"/>
      <c r="G135" s="46"/>
      <c r="H135" s="46">
        <v>3236201.3</v>
      </c>
      <c r="I135" s="46">
        <v>2095721.26</v>
      </c>
      <c r="J135" s="46"/>
      <c r="K135" s="45"/>
      <c r="L135" s="45">
        <v>0</v>
      </c>
      <c r="M135" s="46"/>
      <c r="N135" s="46"/>
      <c r="O135" s="46"/>
      <c r="P135" s="46"/>
      <c r="Q135" s="46"/>
      <c r="R135" s="46">
        <v>695292.46</v>
      </c>
      <c r="S135" s="46">
        <v>62058.720000000001</v>
      </c>
      <c r="T135" s="46">
        <v>116598.35</v>
      </c>
      <c r="U135" s="47"/>
    </row>
    <row r="136" spans="1:21" ht="12.75" customHeight="1" x14ac:dyDescent="0.25">
      <c r="A136" s="36">
        <v>124</v>
      </c>
      <c r="B136" s="36">
        <v>124</v>
      </c>
      <c r="C136" s="37" t="s">
        <v>217</v>
      </c>
      <c r="D136" s="36" t="s">
        <v>222</v>
      </c>
      <c r="E136" s="46">
        <f t="shared" si="5"/>
        <v>7300514.3899999997</v>
      </c>
      <c r="F136" s="46"/>
      <c r="G136" s="46"/>
      <c r="H136" s="46">
        <v>3807028.87</v>
      </c>
      <c r="I136" s="46">
        <v>2465381.66</v>
      </c>
      <c r="J136" s="46"/>
      <c r="K136" s="45"/>
      <c r="L136" s="45">
        <v>0</v>
      </c>
      <c r="M136" s="46"/>
      <c r="N136" s="46"/>
      <c r="O136" s="46"/>
      <c r="P136" s="46"/>
      <c r="Q136" s="46"/>
      <c r="R136" s="46">
        <v>817933.81</v>
      </c>
      <c r="S136" s="46">
        <v>73005.14</v>
      </c>
      <c r="T136" s="46">
        <v>137164.91</v>
      </c>
      <c r="U136" s="47"/>
    </row>
    <row r="137" spans="1:21" ht="12.75" customHeight="1" x14ac:dyDescent="0.25">
      <c r="A137" s="36">
        <v>125</v>
      </c>
      <c r="B137" s="36">
        <v>125</v>
      </c>
      <c r="C137" s="37" t="s">
        <v>217</v>
      </c>
      <c r="D137" s="36" t="s">
        <v>223</v>
      </c>
      <c r="E137" s="46">
        <f t="shared" si="5"/>
        <v>7398282.4400000004</v>
      </c>
      <c r="F137" s="46"/>
      <c r="G137" s="46"/>
      <c r="H137" s="46">
        <v>3858012.37</v>
      </c>
      <c r="I137" s="46">
        <v>2498397.9</v>
      </c>
      <c r="J137" s="46"/>
      <c r="K137" s="45"/>
      <c r="L137" s="45">
        <v>0</v>
      </c>
      <c r="M137" s="46"/>
      <c r="N137" s="46"/>
      <c r="O137" s="46"/>
      <c r="P137" s="46"/>
      <c r="Q137" s="46"/>
      <c r="R137" s="46">
        <v>828887.53</v>
      </c>
      <c r="S137" s="46">
        <v>73982.820000000007</v>
      </c>
      <c r="T137" s="46">
        <v>139001.82</v>
      </c>
      <c r="U137" s="47"/>
    </row>
    <row r="138" spans="1:21" ht="12.75" customHeight="1" x14ac:dyDescent="0.25">
      <c r="A138" s="36">
        <v>126</v>
      </c>
      <c r="B138" s="36">
        <v>126</v>
      </c>
      <c r="C138" s="37" t="s">
        <v>217</v>
      </c>
      <c r="D138" s="36" t="s">
        <v>224</v>
      </c>
      <c r="E138" s="46">
        <f t="shared" si="5"/>
        <v>9664258.129999999</v>
      </c>
      <c r="F138" s="46">
        <v>1199440.69</v>
      </c>
      <c r="G138" s="46">
        <v>552657.93999999994</v>
      </c>
      <c r="H138" s="46">
        <v>559645.6</v>
      </c>
      <c r="I138" s="46">
        <v>362419.1</v>
      </c>
      <c r="J138" s="46"/>
      <c r="K138" s="45"/>
      <c r="L138" s="45">
        <v>0</v>
      </c>
      <c r="M138" s="46"/>
      <c r="N138" s="46">
        <v>2834765.1</v>
      </c>
      <c r="O138" s="46"/>
      <c r="P138" s="46">
        <v>1456428.71</v>
      </c>
      <c r="Q138" s="46">
        <v>1496983.33</v>
      </c>
      <c r="R138" s="46">
        <v>920220.83</v>
      </c>
      <c r="S138" s="46">
        <v>96642.58</v>
      </c>
      <c r="T138" s="46">
        <v>185054.25</v>
      </c>
      <c r="U138" s="47"/>
    </row>
    <row r="139" spans="1:21" ht="12.75" customHeight="1" x14ac:dyDescent="0.25">
      <c r="A139" s="36">
        <v>127</v>
      </c>
      <c r="B139" s="36">
        <v>127</v>
      </c>
      <c r="C139" s="37" t="s">
        <v>217</v>
      </c>
      <c r="D139" s="36" t="s">
        <v>225</v>
      </c>
      <c r="E139" s="46">
        <f t="shared" si="5"/>
        <v>7342200.7599999988</v>
      </c>
      <c r="F139" s="46"/>
      <c r="G139" s="46"/>
      <c r="H139" s="46">
        <v>3828767.23</v>
      </c>
      <c r="I139" s="46">
        <v>2479459.13</v>
      </c>
      <c r="J139" s="46"/>
      <c r="K139" s="45"/>
      <c r="L139" s="45">
        <v>0</v>
      </c>
      <c r="M139" s="46"/>
      <c r="N139" s="46"/>
      <c r="O139" s="46"/>
      <c r="P139" s="46"/>
      <c r="Q139" s="46"/>
      <c r="R139" s="46">
        <v>822604.26</v>
      </c>
      <c r="S139" s="46">
        <v>73422.009999999995</v>
      </c>
      <c r="T139" s="46">
        <v>137948.13</v>
      </c>
      <c r="U139" s="47"/>
    </row>
    <row r="140" spans="1:21" ht="12.75" customHeight="1" x14ac:dyDescent="0.25">
      <c r="A140" s="36">
        <v>128</v>
      </c>
      <c r="B140" s="36">
        <v>128</v>
      </c>
      <c r="C140" s="37" t="s">
        <v>217</v>
      </c>
      <c r="D140" s="36" t="s">
        <v>226</v>
      </c>
      <c r="E140" s="46">
        <f t="shared" si="5"/>
        <v>3803797.14</v>
      </c>
      <c r="F140" s="46"/>
      <c r="G140" s="46">
        <v>1973568.75</v>
      </c>
      <c r="H140" s="46"/>
      <c r="I140" s="46">
        <v>1294216.5</v>
      </c>
      <c r="J140" s="46"/>
      <c r="K140" s="45"/>
      <c r="L140" s="45">
        <v>0</v>
      </c>
      <c r="M140" s="46"/>
      <c r="N140" s="46"/>
      <c r="O140" s="46"/>
      <c r="P140" s="46"/>
      <c r="Q140" s="46"/>
      <c r="R140" s="46">
        <v>426514.08</v>
      </c>
      <c r="S140" s="46">
        <v>38037.97</v>
      </c>
      <c r="T140" s="46">
        <v>71459.839999999997</v>
      </c>
      <c r="U140" s="47"/>
    </row>
    <row r="141" spans="1:21" ht="12.75" customHeight="1" x14ac:dyDescent="0.25">
      <c r="A141" s="36">
        <v>129</v>
      </c>
      <c r="B141" s="36">
        <v>129</v>
      </c>
      <c r="C141" s="37" t="s">
        <v>217</v>
      </c>
      <c r="D141" s="36" t="s">
        <v>227</v>
      </c>
      <c r="E141" s="46">
        <f t="shared" ref="E141:E172" si="6">SUM(F141:T141)</f>
        <v>15738805.859999998</v>
      </c>
      <c r="F141" s="46">
        <v>6180044.0099999998</v>
      </c>
      <c r="G141" s="46">
        <v>2847535.85</v>
      </c>
      <c r="H141" s="46">
        <v>2883539.34</v>
      </c>
      <c r="I141" s="46">
        <v>1867342.02</v>
      </c>
      <c r="J141" s="46"/>
      <c r="K141" s="45"/>
      <c r="L141" s="45">
        <v>0</v>
      </c>
      <c r="M141" s="46"/>
      <c r="N141" s="46"/>
      <c r="O141" s="46"/>
      <c r="P141" s="46"/>
      <c r="Q141" s="46"/>
      <c r="R141" s="46">
        <v>1501649.54</v>
      </c>
      <c r="S141" s="46">
        <v>157388.06</v>
      </c>
      <c r="T141" s="46">
        <v>301307.03999999998</v>
      </c>
      <c r="U141" s="47"/>
    </row>
    <row r="142" spans="1:21" ht="12.75" customHeight="1" x14ac:dyDescent="0.25">
      <c r="A142" s="36">
        <v>130</v>
      </c>
      <c r="B142" s="36">
        <v>130</v>
      </c>
      <c r="C142" s="37" t="s">
        <v>217</v>
      </c>
      <c r="D142" s="36" t="s">
        <v>228</v>
      </c>
      <c r="E142" s="46">
        <f t="shared" si="6"/>
        <v>2404132.5500000003</v>
      </c>
      <c r="F142" s="46"/>
      <c r="G142" s="46"/>
      <c r="H142" s="46"/>
      <c r="I142" s="46">
        <v>2023308.33</v>
      </c>
      <c r="J142" s="46"/>
      <c r="K142" s="45"/>
      <c r="L142" s="45">
        <v>0</v>
      </c>
      <c r="M142" s="46"/>
      <c r="N142" s="46"/>
      <c r="O142" s="46"/>
      <c r="P142" s="46"/>
      <c r="Q142" s="46"/>
      <c r="R142" s="46">
        <v>312537.23</v>
      </c>
      <c r="S142" s="46">
        <v>24041.33</v>
      </c>
      <c r="T142" s="46">
        <v>44245.66</v>
      </c>
      <c r="U142" s="47"/>
    </row>
    <row r="143" spans="1:21" ht="12.75" customHeight="1" x14ac:dyDescent="0.25">
      <c r="A143" s="36">
        <v>131</v>
      </c>
      <c r="B143" s="36">
        <v>131</v>
      </c>
      <c r="C143" s="37" t="s">
        <v>217</v>
      </c>
      <c r="D143" s="36" t="s">
        <v>229</v>
      </c>
      <c r="E143" s="46">
        <f t="shared" si="6"/>
        <v>6291044.25</v>
      </c>
      <c r="F143" s="46"/>
      <c r="G143" s="46"/>
      <c r="H143" s="46">
        <v>3280616.38</v>
      </c>
      <c r="I143" s="46">
        <v>2124483.87</v>
      </c>
      <c r="J143" s="46"/>
      <c r="K143" s="45"/>
      <c r="L143" s="45">
        <v>0</v>
      </c>
      <c r="M143" s="46"/>
      <c r="N143" s="46"/>
      <c r="O143" s="46"/>
      <c r="P143" s="46"/>
      <c r="Q143" s="46"/>
      <c r="R143" s="46">
        <v>704834.96</v>
      </c>
      <c r="S143" s="46">
        <v>62910.44</v>
      </c>
      <c r="T143" s="46">
        <v>118198.6</v>
      </c>
      <c r="U143" s="47"/>
    </row>
    <row r="144" spans="1:21" ht="12.75" customHeight="1" x14ac:dyDescent="0.25">
      <c r="A144" s="36">
        <v>132</v>
      </c>
      <c r="B144" s="36">
        <v>132</v>
      </c>
      <c r="C144" s="37" t="s">
        <v>230</v>
      </c>
      <c r="D144" s="36" t="s">
        <v>231</v>
      </c>
      <c r="E144" s="46">
        <f t="shared" si="6"/>
        <v>25385642.580000002</v>
      </c>
      <c r="F144" s="46"/>
      <c r="G144" s="46"/>
      <c r="H144" s="46"/>
      <c r="I144" s="46">
        <v>2617497.42</v>
      </c>
      <c r="J144" s="46"/>
      <c r="K144" s="45"/>
      <c r="L144" s="45">
        <v>0</v>
      </c>
      <c r="M144" s="46"/>
      <c r="N144" s="46"/>
      <c r="O144" s="46"/>
      <c r="P144" s="46">
        <v>19400921.469999999</v>
      </c>
      <c r="Q144" s="46"/>
      <c r="R144" s="46">
        <v>2631869.0299999998</v>
      </c>
      <c r="S144" s="46">
        <v>253856.43</v>
      </c>
      <c r="T144" s="46">
        <v>481498.23</v>
      </c>
      <c r="U144" s="47"/>
    </row>
    <row r="145" spans="1:21" ht="12.75" customHeight="1" x14ac:dyDescent="0.25">
      <c r="A145" s="36">
        <v>133</v>
      </c>
      <c r="B145" s="36">
        <v>133</v>
      </c>
      <c r="C145" s="37" t="s">
        <v>230</v>
      </c>
      <c r="D145" s="36" t="s">
        <v>232</v>
      </c>
      <c r="E145" s="46">
        <f t="shared" si="6"/>
        <v>43785085.019999996</v>
      </c>
      <c r="F145" s="46"/>
      <c r="G145" s="46"/>
      <c r="H145" s="46"/>
      <c r="I145" s="46"/>
      <c r="J145" s="46"/>
      <c r="K145" s="45"/>
      <c r="L145" s="45">
        <v>0</v>
      </c>
      <c r="M145" s="46"/>
      <c r="N145" s="46"/>
      <c r="O145" s="46"/>
      <c r="P145" s="46">
        <v>38134794.939999998</v>
      </c>
      <c r="Q145" s="46"/>
      <c r="R145" s="46">
        <v>4378508.5</v>
      </c>
      <c r="S145" s="46">
        <v>437850.85</v>
      </c>
      <c r="T145" s="46">
        <v>833930.73</v>
      </c>
      <c r="U145" s="47"/>
    </row>
    <row r="146" spans="1:21" ht="12.75" customHeight="1" x14ac:dyDescent="0.25">
      <c r="A146" s="36">
        <v>134</v>
      </c>
      <c r="B146" s="36">
        <v>134</v>
      </c>
      <c r="C146" s="37" t="s">
        <v>233</v>
      </c>
      <c r="D146" s="36" t="s">
        <v>234</v>
      </c>
      <c r="E146" s="46">
        <f t="shared" si="6"/>
        <v>2512360.7999999998</v>
      </c>
      <c r="F146" s="46"/>
      <c r="G146" s="46">
        <v>2188150.69</v>
      </c>
      <c r="H146" s="46"/>
      <c r="I146" s="46"/>
      <c r="J146" s="46"/>
      <c r="K146" s="45"/>
      <c r="L146" s="45">
        <v>0</v>
      </c>
      <c r="M146" s="46"/>
      <c r="N146" s="46"/>
      <c r="O146" s="46"/>
      <c r="P146" s="46"/>
      <c r="Q146" s="46"/>
      <c r="R146" s="46">
        <v>251236.08</v>
      </c>
      <c r="S146" s="46">
        <v>25123.61</v>
      </c>
      <c r="T146" s="46">
        <v>47850.42</v>
      </c>
      <c r="U146" s="47"/>
    </row>
    <row r="147" spans="1:21" ht="12.75" customHeight="1" x14ac:dyDescent="0.25">
      <c r="A147" s="36">
        <v>135</v>
      </c>
      <c r="B147" s="36">
        <v>135</v>
      </c>
      <c r="C147" s="37" t="s">
        <v>233</v>
      </c>
      <c r="D147" s="36" t="s">
        <v>236</v>
      </c>
      <c r="E147" s="46">
        <f t="shared" si="6"/>
        <v>1378303.1</v>
      </c>
      <c r="F147" s="46"/>
      <c r="G147" s="46"/>
      <c r="H147" s="61">
        <v>1257942.74</v>
      </c>
      <c r="I147" s="46"/>
      <c r="J147" s="46"/>
      <c r="K147" s="45"/>
      <c r="L147" s="45">
        <v>0</v>
      </c>
      <c r="M147" s="46"/>
      <c r="N147" s="46"/>
      <c r="O147" s="46"/>
      <c r="P147" s="46"/>
      <c r="Q147" s="46"/>
      <c r="R147" s="46"/>
      <c r="S147" s="46"/>
      <c r="T147" s="46">
        <v>120360.36</v>
      </c>
      <c r="U147" s="47"/>
    </row>
    <row r="148" spans="1:21" ht="12.75" customHeight="1" x14ac:dyDescent="0.25">
      <c r="A148" s="36">
        <v>136</v>
      </c>
      <c r="B148" s="36">
        <v>136</v>
      </c>
      <c r="C148" s="37" t="s">
        <v>233</v>
      </c>
      <c r="D148" s="37" t="s">
        <v>237</v>
      </c>
      <c r="E148" s="46">
        <f t="shared" si="6"/>
        <v>66049802.68</v>
      </c>
      <c r="F148" s="46">
        <v>9261276.75</v>
      </c>
      <c r="G148" s="46">
        <v>3814879.82</v>
      </c>
      <c r="H148" s="46">
        <v>4082245.12</v>
      </c>
      <c r="I148" s="46">
        <v>3074900.59</v>
      </c>
      <c r="J148" s="46"/>
      <c r="K148" s="45"/>
      <c r="L148" s="45">
        <v>0</v>
      </c>
      <c r="M148" s="46"/>
      <c r="N148" s="46">
        <v>17141195.879999999</v>
      </c>
      <c r="O148" s="46"/>
      <c r="P148" s="46">
        <v>10839225.779999999</v>
      </c>
      <c r="Q148" s="46">
        <v>9599354.1999999993</v>
      </c>
      <c r="R148" s="46">
        <v>6311971.5800000001</v>
      </c>
      <c r="S148" s="46">
        <v>660498.03</v>
      </c>
      <c r="T148" s="46">
        <v>1264254.93</v>
      </c>
      <c r="U148" s="47"/>
    </row>
    <row r="149" spans="1:21" ht="12.75" customHeight="1" x14ac:dyDescent="0.25">
      <c r="A149" s="36">
        <v>137</v>
      </c>
      <c r="B149" s="36">
        <v>137</v>
      </c>
      <c r="C149" s="37" t="s">
        <v>233</v>
      </c>
      <c r="D149" s="36" t="s">
        <v>238</v>
      </c>
      <c r="E149" s="46">
        <f t="shared" si="6"/>
        <v>27858148.559999999</v>
      </c>
      <c r="F149" s="46"/>
      <c r="G149" s="46"/>
      <c r="H149" s="46"/>
      <c r="I149" s="46">
        <v>5320929.05</v>
      </c>
      <c r="J149" s="46"/>
      <c r="K149" s="45"/>
      <c r="L149" s="45">
        <v>0</v>
      </c>
      <c r="M149" s="46"/>
      <c r="N149" s="46"/>
      <c r="O149" s="46"/>
      <c r="P149" s="46">
        <v>18756623.059999999</v>
      </c>
      <c r="Q149" s="46"/>
      <c r="R149" s="46">
        <v>2975487.66</v>
      </c>
      <c r="S149" s="46">
        <v>278581.49</v>
      </c>
      <c r="T149" s="46">
        <v>526527.30000000005</v>
      </c>
      <c r="U149" s="47"/>
    </row>
    <row r="150" spans="1:21" ht="12.75" customHeight="1" x14ac:dyDescent="0.25">
      <c r="A150" s="36">
        <v>138</v>
      </c>
      <c r="B150" s="36">
        <v>138</v>
      </c>
      <c r="C150" s="37" t="s">
        <v>233</v>
      </c>
      <c r="D150" s="36" t="s">
        <v>239</v>
      </c>
      <c r="E150" s="46">
        <f t="shared" si="6"/>
        <v>40791334.350000001</v>
      </c>
      <c r="F150" s="46">
        <v>3709234.29</v>
      </c>
      <c r="G150" s="46">
        <v>2257013.65</v>
      </c>
      <c r="H150" s="46">
        <v>1063540.1399999999</v>
      </c>
      <c r="I150" s="46">
        <v>906342.7</v>
      </c>
      <c r="J150" s="46"/>
      <c r="K150" s="45"/>
      <c r="L150" s="45">
        <v>0</v>
      </c>
      <c r="M150" s="46"/>
      <c r="N150" s="46">
        <v>10730178.17</v>
      </c>
      <c r="O150" s="46"/>
      <c r="P150" s="46">
        <v>8773695.6400000006</v>
      </c>
      <c r="Q150" s="46">
        <v>8256500.46</v>
      </c>
      <c r="R150" s="46">
        <v>3906305.69</v>
      </c>
      <c r="S150" s="46">
        <v>407913.34</v>
      </c>
      <c r="T150" s="46">
        <v>780610.27</v>
      </c>
      <c r="U150" s="47"/>
    </row>
    <row r="151" spans="1:21" ht="12.75" customHeight="1" x14ac:dyDescent="0.25">
      <c r="A151" s="36">
        <v>139</v>
      </c>
      <c r="B151" s="36">
        <v>139</v>
      </c>
      <c r="C151" s="37" t="s">
        <v>233</v>
      </c>
      <c r="D151" s="36" t="s">
        <v>240</v>
      </c>
      <c r="E151" s="46">
        <f t="shared" si="6"/>
        <v>1813735.23</v>
      </c>
      <c r="F151" s="46"/>
      <c r="G151" s="46"/>
      <c r="H151" s="46">
        <v>1040167.91</v>
      </c>
      <c r="I151" s="46"/>
      <c r="J151" s="46"/>
      <c r="K151" s="45"/>
      <c r="L151" s="45">
        <v>0</v>
      </c>
      <c r="M151" s="46"/>
      <c r="N151" s="46"/>
      <c r="O151" s="46"/>
      <c r="P151" s="46"/>
      <c r="Q151" s="46"/>
      <c r="R151" s="46"/>
      <c r="S151" s="46"/>
      <c r="T151" s="46">
        <v>773567.32</v>
      </c>
      <c r="U151" s="47"/>
    </row>
    <row r="152" spans="1:21" ht="12.75" customHeight="1" x14ac:dyDescent="0.25">
      <c r="A152" s="36">
        <v>140</v>
      </c>
      <c r="B152" s="36">
        <v>140</v>
      </c>
      <c r="C152" s="37" t="s">
        <v>233</v>
      </c>
      <c r="D152" s="36" t="s">
        <v>241</v>
      </c>
      <c r="E152" s="46">
        <f t="shared" si="6"/>
        <v>1831856.14</v>
      </c>
      <c r="F152" s="46"/>
      <c r="G152" s="46"/>
      <c r="H152" s="46">
        <v>1050168.44</v>
      </c>
      <c r="I152" s="46"/>
      <c r="J152" s="46"/>
      <c r="K152" s="45"/>
      <c r="L152" s="45">
        <v>0</v>
      </c>
      <c r="M152" s="46"/>
      <c r="N152" s="46"/>
      <c r="O152" s="46"/>
      <c r="P152" s="46"/>
      <c r="Q152" s="46"/>
      <c r="R152" s="46"/>
      <c r="S152" s="46"/>
      <c r="T152" s="46">
        <v>781687.7</v>
      </c>
      <c r="U152" s="47"/>
    </row>
    <row r="153" spans="1:21" ht="12.75" customHeight="1" x14ac:dyDescent="0.25">
      <c r="A153" s="36">
        <v>141</v>
      </c>
      <c r="B153" s="36">
        <v>141</v>
      </c>
      <c r="C153" s="37" t="s">
        <v>233</v>
      </c>
      <c r="D153" s="36" t="s">
        <v>242</v>
      </c>
      <c r="E153" s="46">
        <f t="shared" si="6"/>
        <v>1670993.0899999999</v>
      </c>
      <c r="F153" s="46"/>
      <c r="G153" s="46"/>
      <c r="H153" s="46">
        <v>959676.47</v>
      </c>
      <c r="I153" s="46"/>
      <c r="J153" s="46"/>
      <c r="K153" s="45"/>
      <c r="L153" s="45">
        <v>0</v>
      </c>
      <c r="M153" s="46"/>
      <c r="N153" s="46"/>
      <c r="O153" s="46"/>
      <c r="P153" s="46"/>
      <c r="Q153" s="46"/>
      <c r="R153" s="46"/>
      <c r="S153" s="46"/>
      <c r="T153" s="46">
        <v>711316.62</v>
      </c>
      <c r="U153" s="47"/>
    </row>
    <row r="154" spans="1:21" ht="12.75" customHeight="1" x14ac:dyDescent="0.25">
      <c r="A154" s="36">
        <v>142</v>
      </c>
      <c r="B154" s="36">
        <v>142</v>
      </c>
      <c r="C154" s="37" t="s">
        <v>233</v>
      </c>
      <c r="D154" s="36" t="s">
        <v>243</v>
      </c>
      <c r="E154" s="46">
        <f t="shared" si="6"/>
        <v>1819439.81</v>
      </c>
      <c r="F154" s="46"/>
      <c r="G154" s="46"/>
      <c r="H154" s="46">
        <v>1437441.8</v>
      </c>
      <c r="I154" s="46"/>
      <c r="J154" s="46"/>
      <c r="K154" s="45"/>
      <c r="L154" s="45">
        <v>0</v>
      </c>
      <c r="M154" s="46"/>
      <c r="N154" s="46"/>
      <c r="O154" s="46"/>
      <c r="P154" s="46"/>
      <c r="Q154" s="46"/>
      <c r="R154" s="46"/>
      <c r="S154" s="46"/>
      <c r="T154" s="46">
        <v>381998.01</v>
      </c>
      <c r="U154" s="47"/>
    </row>
    <row r="155" spans="1:21" ht="12.75" customHeight="1" x14ac:dyDescent="0.25">
      <c r="A155" s="36">
        <v>143</v>
      </c>
      <c r="B155" s="36">
        <v>143</v>
      </c>
      <c r="C155" s="37" t="s">
        <v>233</v>
      </c>
      <c r="D155" s="36" t="s">
        <v>244</v>
      </c>
      <c r="E155" s="46">
        <f t="shared" si="6"/>
        <v>10774080</v>
      </c>
      <c r="F155" s="46"/>
      <c r="G155" s="46"/>
      <c r="H155" s="46"/>
      <c r="I155" s="46"/>
      <c r="J155" s="46"/>
      <c r="K155" s="45"/>
      <c r="L155" s="45">
        <v>0</v>
      </c>
      <c r="M155" s="46">
        <v>10121774.10048</v>
      </c>
      <c r="N155" s="46"/>
      <c r="O155" s="46"/>
      <c r="P155" s="46"/>
      <c r="Q155" s="46"/>
      <c r="R155" s="46">
        <v>323222.40000000002</v>
      </c>
      <c r="S155" s="46">
        <v>107740.8</v>
      </c>
      <c r="T155" s="46">
        <v>221342.69951999999</v>
      </c>
      <c r="U155" s="47"/>
    </row>
    <row r="156" spans="1:21" ht="12.75" customHeight="1" x14ac:dyDescent="0.25">
      <c r="A156" s="36">
        <v>144</v>
      </c>
      <c r="B156" s="36">
        <v>144</v>
      </c>
      <c r="C156" s="37" t="s">
        <v>245</v>
      </c>
      <c r="D156" s="36" t="s">
        <v>246</v>
      </c>
      <c r="E156" s="46">
        <f t="shared" si="6"/>
        <v>54158447.57</v>
      </c>
      <c r="F156" s="46">
        <v>12558076.359999999</v>
      </c>
      <c r="G156" s="46"/>
      <c r="H156" s="46">
        <v>5924802.5</v>
      </c>
      <c r="I156" s="46"/>
      <c r="J156" s="46"/>
      <c r="K156" s="45"/>
      <c r="L156" s="45">
        <v>0</v>
      </c>
      <c r="M156" s="46"/>
      <c r="N156" s="46"/>
      <c r="O156" s="46"/>
      <c r="P156" s="46">
        <v>15731832.300000001</v>
      </c>
      <c r="Q156" s="46">
        <v>13230807.060000001</v>
      </c>
      <c r="R156" s="46">
        <v>5133807.4800000004</v>
      </c>
      <c r="S156" s="46">
        <v>541584.48</v>
      </c>
      <c r="T156" s="46">
        <v>1037537.39</v>
      </c>
      <c r="U156" s="47"/>
    </row>
    <row r="157" spans="1:21" ht="12.75" customHeight="1" x14ac:dyDescent="0.25">
      <c r="A157" s="36">
        <v>145</v>
      </c>
      <c r="B157" s="36">
        <v>145</v>
      </c>
      <c r="C157" s="37" t="s">
        <v>245</v>
      </c>
      <c r="D157" s="37" t="s">
        <v>247</v>
      </c>
      <c r="E157" s="46">
        <f t="shared" si="6"/>
        <v>31800918.890000004</v>
      </c>
      <c r="F157" s="46"/>
      <c r="G157" s="46"/>
      <c r="H157" s="46"/>
      <c r="I157" s="46"/>
      <c r="J157" s="46"/>
      <c r="K157" s="45"/>
      <c r="L157" s="45">
        <v>0</v>
      </c>
      <c r="M157" s="46"/>
      <c r="N157" s="46"/>
      <c r="O157" s="46"/>
      <c r="P157" s="46">
        <v>21930019.120000001</v>
      </c>
      <c r="Q157" s="46">
        <v>5767118.3899999997</v>
      </c>
      <c r="R157" s="46">
        <v>3180091.89</v>
      </c>
      <c r="S157" s="46">
        <v>318009.19</v>
      </c>
      <c r="T157" s="46">
        <v>605680.30000000005</v>
      </c>
      <c r="U157" s="47"/>
    </row>
    <row r="158" spans="1:21" ht="12.75" customHeight="1" x14ac:dyDescent="0.25">
      <c r="A158" s="36">
        <v>146</v>
      </c>
      <c r="B158" s="36">
        <v>146</v>
      </c>
      <c r="C158" s="37" t="s">
        <v>245</v>
      </c>
      <c r="D158" s="36" t="s">
        <v>248</v>
      </c>
      <c r="E158" s="46">
        <f t="shared" si="6"/>
        <v>49936384.329999998</v>
      </c>
      <c r="F158" s="46">
        <v>5489080.9699999997</v>
      </c>
      <c r="G158" s="46">
        <v>3767176.63</v>
      </c>
      <c r="H158" s="46">
        <v>2855478.34</v>
      </c>
      <c r="I158" s="46">
        <v>2068949.35</v>
      </c>
      <c r="J158" s="46"/>
      <c r="K158" s="45"/>
      <c r="L158" s="45">
        <v>0</v>
      </c>
      <c r="M158" s="46"/>
      <c r="N158" s="46"/>
      <c r="O158" s="46"/>
      <c r="P158" s="46">
        <v>23246698.449999999</v>
      </c>
      <c r="Q158" s="46">
        <v>6113376.4299999997</v>
      </c>
      <c r="R158" s="46">
        <v>4944112.08</v>
      </c>
      <c r="S158" s="46">
        <v>499363.84000000003</v>
      </c>
      <c r="T158" s="46">
        <v>952148.24</v>
      </c>
      <c r="U158" s="47"/>
    </row>
    <row r="159" spans="1:21" ht="12.75" customHeight="1" x14ac:dyDescent="0.25">
      <c r="A159" s="36">
        <v>147</v>
      </c>
      <c r="B159" s="36">
        <v>147</v>
      </c>
      <c r="C159" s="37" t="s">
        <v>245</v>
      </c>
      <c r="D159" s="36" t="s">
        <v>249</v>
      </c>
      <c r="E159" s="46">
        <f t="shared" si="6"/>
        <v>49738486.159999996</v>
      </c>
      <c r="F159" s="46">
        <v>5467327.71</v>
      </c>
      <c r="G159" s="46">
        <v>3752247.29</v>
      </c>
      <c r="H159" s="46">
        <v>2844162.06</v>
      </c>
      <c r="I159" s="46">
        <v>2060750.09</v>
      </c>
      <c r="J159" s="46"/>
      <c r="K159" s="45"/>
      <c r="L159" s="45">
        <v>0</v>
      </c>
      <c r="M159" s="46"/>
      <c r="N159" s="46"/>
      <c r="O159" s="46"/>
      <c r="P159" s="46">
        <v>23154571.66</v>
      </c>
      <c r="Q159" s="46">
        <v>6089149.0800000001</v>
      </c>
      <c r="R159" s="46">
        <v>4924518.54</v>
      </c>
      <c r="S159" s="46">
        <v>497384.86</v>
      </c>
      <c r="T159" s="46">
        <v>948374.87</v>
      </c>
      <c r="U159" s="47"/>
    </row>
    <row r="160" spans="1:21" ht="12.75" customHeight="1" x14ac:dyDescent="0.25">
      <c r="A160" s="36">
        <v>148</v>
      </c>
      <c r="B160" s="36">
        <v>148</v>
      </c>
      <c r="C160" s="37" t="s">
        <v>245</v>
      </c>
      <c r="D160" s="36" t="s">
        <v>250</v>
      </c>
      <c r="E160" s="46">
        <f t="shared" si="6"/>
        <v>2288670.33</v>
      </c>
      <c r="F160" s="46"/>
      <c r="G160" s="46">
        <v>1993326.58</v>
      </c>
      <c r="H160" s="46"/>
      <c r="I160" s="46"/>
      <c r="J160" s="46"/>
      <c r="K160" s="45"/>
      <c r="L160" s="45">
        <v>0</v>
      </c>
      <c r="M160" s="46"/>
      <c r="N160" s="46"/>
      <c r="O160" s="46"/>
      <c r="P160" s="46"/>
      <c r="Q160" s="46"/>
      <c r="R160" s="46">
        <v>228867.03</v>
      </c>
      <c r="S160" s="46">
        <v>22886.7</v>
      </c>
      <c r="T160" s="46">
        <v>43590.02</v>
      </c>
      <c r="U160" s="47"/>
    </row>
    <row r="161" spans="1:21" ht="12.75" customHeight="1" x14ac:dyDescent="0.25">
      <c r="A161" s="36">
        <v>149</v>
      </c>
      <c r="B161" s="36">
        <v>149</v>
      </c>
      <c r="C161" s="37" t="s">
        <v>245</v>
      </c>
      <c r="D161" s="36" t="s">
        <v>251</v>
      </c>
      <c r="E161" s="46">
        <f t="shared" si="6"/>
        <v>128421177.99000001</v>
      </c>
      <c r="F161" s="46">
        <v>18690402.960000001</v>
      </c>
      <c r="G161" s="46"/>
      <c r="H161" s="46">
        <v>8817986.3699999992</v>
      </c>
      <c r="I161" s="46">
        <v>6642073.8399999999</v>
      </c>
      <c r="J161" s="46"/>
      <c r="K161" s="45"/>
      <c r="L161" s="45">
        <v>0</v>
      </c>
      <c r="M161" s="46"/>
      <c r="N161" s="46">
        <v>35162650.719999999</v>
      </c>
      <c r="O161" s="46"/>
      <c r="P161" s="46">
        <v>23413958.98</v>
      </c>
      <c r="Q161" s="46">
        <v>19691639.739999998</v>
      </c>
      <c r="R161" s="46">
        <v>12259884.039999999</v>
      </c>
      <c r="S161" s="46">
        <v>1284211.78</v>
      </c>
      <c r="T161" s="46">
        <v>2458369.56</v>
      </c>
      <c r="U161" s="47"/>
    </row>
    <row r="162" spans="1:21" ht="12.75" customHeight="1" x14ac:dyDescent="0.25">
      <c r="A162" s="36">
        <v>150</v>
      </c>
      <c r="B162" s="36">
        <v>150</v>
      </c>
      <c r="C162" s="37" t="s">
        <v>245</v>
      </c>
      <c r="D162" s="36" t="s">
        <v>252</v>
      </c>
      <c r="E162" s="46">
        <f t="shared" si="6"/>
        <v>3591360</v>
      </c>
      <c r="F162" s="46"/>
      <c r="G162" s="46"/>
      <c r="H162" s="46"/>
      <c r="I162" s="46"/>
      <c r="J162" s="46"/>
      <c r="K162" s="45"/>
      <c r="L162" s="45">
        <v>0</v>
      </c>
      <c r="M162" s="46">
        <v>3373924.70016</v>
      </c>
      <c r="N162" s="46"/>
      <c r="O162" s="46"/>
      <c r="P162" s="46"/>
      <c r="Q162" s="46"/>
      <c r="R162" s="46">
        <v>107740.8</v>
      </c>
      <c r="S162" s="46">
        <v>35913.599999999999</v>
      </c>
      <c r="T162" s="46">
        <v>73780.899839999998</v>
      </c>
      <c r="U162" s="47"/>
    </row>
    <row r="163" spans="1:21" ht="12.75" customHeight="1" x14ac:dyDescent="0.25">
      <c r="A163" s="36">
        <v>151</v>
      </c>
      <c r="B163" s="36">
        <v>151</v>
      </c>
      <c r="C163" s="37" t="s">
        <v>245</v>
      </c>
      <c r="D163" s="36" t="s">
        <v>253</v>
      </c>
      <c r="E163" s="46">
        <f t="shared" si="6"/>
        <v>3591360</v>
      </c>
      <c r="F163" s="46"/>
      <c r="G163" s="46"/>
      <c r="H163" s="46"/>
      <c r="I163" s="46"/>
      <c r="J163" s="46"/>
      <c r="K163" s="45"/>
      <c r="L163" s="45">
        <v>0</v>
      </c>
      <c r="M163" s="46">
        <v>3373924.70016</v>
      </c>
      <c r="N163" s="46"/>
      <c r="O163" s="46"/>
      <c r="P163" s="46"/>
      <c r="Q163" s="46"/>
      <c r="R163" s="46">
        <v>107740.8</v>
      </c>
      <c r="S163" s="46">
        <v>35913.599999999999</v>
      </c>
      <c r="T163" s="46">
        <v>73780.899839999998</v>
      </c>
      <c r="U163" s="47"/>
    </row>
    <row r="164" spans="1:21" ht="12.75" customHeight="1" x14ac:dyDescent="0.25">
      <c r="A164" s="36">
        <v>152</v>
      </c>
      <c r="B164" s="36">
        <v>152</v>
      </c>
      <c r="C164" s="37" t="s">
        <v>245</v>
      </c>
      <c r="D164" s="36" t="s">
        <v>254</v>
      </c>
      <c r="E164" s="46">
        <f t="shared" si="6"/>
        <v>3591360</v>
      </c>
      <c r="F164" s="46"/>
      <c r="G164" s="46"/>
      <c r="H164" s="46"/>
      <c r="I164" s="46"/>
      <c r="J164" s="46"/>
      <c r="K164" s="45"/>
      <c r="L164" s="45">
        <v>0</v>
      </c>
      <c r="M164" s="46">
        <v>3373924.70016</v>
      </c>
      <c r="N164" s="46"/>
      <c r="O164" s="46"/>
      <c r="P164" s="46"/>
      <c r="Q164" s="46"/>
      <c r="R164" s="46">
        <v>107740.8</v>
      </c>
      <c r="S164" s="46">
        <v>35913.599999999999</v>
      </c>
      <c r="T164" s="46">
        <v>73780.899839999998</v>
      </c>
      <c r="U164" s="47"/>
    </row>
    <row r="165" spans="1:21" ht="12.75" customHeight="1" x14ac:dyDescent="0.25">
      <c r="A165" s="36">
        <v>153</v>
      </c>
      <c r="B165" s="36">
        <v>153</v>
      </c>
      <c r="C165" s="37" t="s">
        <v>255</v>
      </c>
      <c r="D165" s="36" t="s">
        <v>256</v>
      </c>
      <c r="E165" s="46">
        <f t="shared" si="6"/>
        <v>1263037.97</v>
      </c>
      <c r="F165" s="46"/>
      <c r="G165" s="46">
        <v>880894.3</v>
      </c>
      <c r="H165" s="46">
        <v>292852.17</v>
      </c>
      <c r="I165" s="46"/>
      <c r="J165" s="46"/>
      <c r="K165" s="45"/>
      <c r="L165" s="45">
        <v>0</v>
      </c>
      <c r="M165" s="46"/>
      <c r="N165" s="46"/>
      <c r="O165" s="46"/>
      <c r="P165" s="46"/>
      <c r="Q165" s="46"/>
      <c r="R165" s="46"/>
      <c r="S165" s="46"/>
      <c r="T165" s="46">
        <v>89291.5</v>
      </c>
      <c r="U165" s="47"/>
    </row>
    <row r="166" spans="1:21" ht="12.75" customHeight="1" x14ac:dyDescent="0.25">
      <c r="A166" s="36">
        <v>154</v>
      </c>
      <c r="B166" s="36">
        <v>154</v>
      </c>
      <c r="C166" s="37" t="s">
        <v>255</v>
      </c>
      <c r="D166" s="36" t="s">
        <v>257</v>
      </c>
      <c r="E166" s="46">
        <f t="shared" si="6"/>
        <v>19788630.629999999</v>
      </c>
      <c r="F166" s="46"/>
      <c r="G166" s="46"/>
      <c r="H166" s="46">
        <v>1228652.79</v>
      </c>
      <c r="I166" s="46">
        <v>1678642.03</v>
      </c>
      <c r="J166" s="46"/>
      <c r="K166" s="45"/>
      <c r="L166" s="45">
        <v>0</v>
      </c>
      <c r="M166" s="46"/>
      <c r="N166" s="46"/>
      <c r="O166" s="46"/>
      <c r="P166" s="46">
        <v>13826194.33</v>
      </c>
      <c r="Q166" s="46"/>
      <c r="R166" s="46">
        <v>1587476.99</v>
      </c>
      <c r="S166" s="46">
        <v>158747.70000000001</v>
      </c>
      <c r="T166" s="46">
        <v>1308916.79</v>
      </c>
      <c r="U166" s="47"/>
    </row>
    <row r="167" spans="1:21" ht="12.75" customHeight="1" x14ac:dyDescent="0.25">
      <c r="A167" s="36">
        <v>155</v>
      </c>
      <c r="B167" s="36">
        <v>155</v>
      </c>
      <c r="C167" s="37" t="s">
        <v>255</v>
      </c>
      <c r="D167" s="36" t="s">
        <v>258</v>
      </c>
      <c r="E167" s="46">
        <f t="shared" si="6"/>
        <v>1704412.1099999999</v>
      </c>
      <c r="F167" s="46"/>
      <c r="G167" s="46"/>
      <c r="H167" s="46">
        <v>1076716.6299999999</v>
      </c>
      <c r="I167" s="46"/>
      <c r="J167" s="46">
        <v>0</v>
      </c>
      <c r="K167" s="45"/>
      <c r="L167" s="45">
        <v>0</v>
      </c>
      <c r="M167" s="46">
        <v>0</v>
      </c>
      <c r="N167" s="46"/>
      <c r="O167" s="46">
        <v>0</v>
      </c>
      <c r="P167" s="46"/>
      <c r="Q167" s="46"/>
      <c r="R167" s="46"/>
      <c r="S167" s="46"/>
      <c r="T167" s="46">
        <v>627695.48</v>
      </c>
      <c r="U167" s="47"/>
    </row>
    <row r="168" spans="1:21" ht="12.75" customHeight="1" x14ac:dyDescent="0.25">
      <c r="A168" s="36">
        <v>156</v>
      </c>
      <c r="B168" s="36">
        <v>156</v>
      </c>
      <c r="C168" s="37" t="s">
        <v>255</v>
      </c>
      <c r="D168" s="36" t="s">
        <v>259</v>
      </c>
      <c r="E168" s="46">
        <f t="shared" si="6"/>
        <v>2363193.73</v>
      </c>
      <c r="F168" s="46"/>
      <c r="G168" s="46"/>
      <c r="H168" s="46">
        <v>2187835.79</v>
      </c>
      <c r="I168" s="46"/>
      <c r="J168" s="46"/>
      <c r="K168" s="45"/>
      <c r="L168" s="45">
        <v>0</v>
      </c>
      <c r="M168" s="46"/>
      <c r="N168" s="46"/>
      <c r="O168" s="46"/>
      <c r="P168" s="46"/>
      <c r="Q168" s="46"/>
      <c r="R168" s="46"/>
      <c r="S168" s="46"/>
      <c r="T168" s="46">
        <v>175357.94</v>
      </c>
      <c r="U168" s="47"/>
    </row>
    <row r="169" spans="1:21" ht="12.75" customHeight="1" x14ac:dyDescent="0.25">
      <c r="A169" s="36">
        <v>157</v>
      </c>
      <c r="B169" s="36">
        <v>157</v>
      </c>
      <c r="C169" s="37" t="s">
        <v>255</v>
      </c>
      <c r="D169" s="36" t="s">
        <v>260</v>
      </c>
      <c r="E169" s="46">
        <f t="shared" si="6"/>
        <v>2360734.5700000003</v>
      </c>
      <c r="F169" s="46"/>
      <c r="G169" s="46"/>
      <c r="H169" s="46">
        <v>2128126.31</v>
      </c>
      <c r="I169" s="46"/>
      <c r="J169" s="46"/>
      <c r="K169" s="45"/>
      <c r="L169" s="45">
        <v>0</v>
      </c>
      <c r="M169" s="46"/>
      <c r="N169" s="46"/>
      <c r="O169" s="46"/>
      <c r="P169" s="46"/>
      <c r="Q169" s="46"/>
      <c r="R169" s="46"/>
      <c r="S169" s="46"/>
      <c r="T169" s="46">
        <v>232608.26</v>
      </c>
      <c r="U169" s="47"/>
    </row>
    <row r="170" spans="1:21" ht="12.75" customHeight="1" x14ac:dyDescent="0.25">
      <c r="A170" s="36">
        <v>158</v>
      </c>
      <c r="B170" s="36">
        <v>158</v>
      </c>
      <c r="C170" s="37" t="s">
        <v>255</v>
      </c>
      <c r="D170" s="36" t="s">
        <v>261</v>
      </c>
      <c r="E170" s="46">
        <f t="shared" si="6"/>
        <v>2623439.2599999998</v>
      </c>
      <c r="F170" s="46"/>
      <c r="G170" s="46"/>
      <c r="H170" s="46">
        <v>2428644.27</v>
      </c>
      <c r="I170" s="46">
        <v>0</v>
      </c>
      <c r="J170" s="46">
        <v>0</v>
      </c>
      <c r="K170" s="45"/>
      <c r="L170" s="45">
        <v>0</v>
      </c>
      <c r="M170" s="46">
        <v>0</v>
      </c>
      <c r="N170" s="46">
        <v>0</v>
      </c>
      <c r="O170" s="46">
        <v>0</v>
      </c>
      <c r="P170" s="46">
        <v>0</v>
      </c>
      <c r="Q170" s="46"/>
      <c r="R170" s="46"/>
      <c r="S170" s="46"/>
      <c r="T170" s="46">
        <v>194794.99</v>
      </c>
      <c r="U170" s="47"/>
    </row>
    <row r="171" spans="1:21" ht="12.75" customHeight="1" x14ac:dyDescent="0.25">
      <c r="A171" s="36">
        <v>159</v>
      </c>
      <c r="B171" s="36">
        <v>159</v>
      </c>
      <c r="C171" s="37" t="s">
        <v>255</v>
      </c>
      <c r="D171" s="36" t="s">
        <v>262</v>
      </c>
      <c r="E171" s="46">
        <f t="shared" si="6"/>
        <v>10586191.289999999</v>
      </c>
      <c r="F171" s="46">
        <v>1130532.8799999999</v>
      </c>
      <c r="G171" s="46">
        <v>322661.12</v>
      </c>
      <c r="H171" s="46">
        <v>2032941.39</v>
      </c>
      <c r="I171" s="46"/>
      <c r="J171" s="46"/>
      <c r="K171" s="45"/>
      <c r="L171" s="45">
        <v>0</v>
      </c>
      <c r="M171" s="46"/>
      <c r="N171" s="46"/>
      <c r="O171" s="46"/>
      <c r="P171" s="46">
        <v>6046906.8600000003</v>
      </c>
      <c r="Q171" s="46"/>
      <c r="R171" s="46">
        <v>694285.45</v>
      </c>
      <c r="S171" s="46">
        <v>69428.539999999994</v>
      </c>
      <c r="T171" s="46">
        <v>289435.05</v>
      </c>
      <c r="U171" s="47"/>
    </row>
    <row r="172" spans="1:21" ht="12.75" customHeight="1" x14ac:dyDescent="0.25">
      <c r="A172" s="36">
        <v>160</v>
      </c>
      <c r="B172" s="36">
        <v>160</v>
      </c>
      <c r="C172" s="37" t="s">
        <v>263</v>
      </c>
      <c r="D172" s="36" t="s">
        <v>264</v>
      </c>
      <c r="E172" s="46">
        <f t="shared" si="6"/>
        <v>47344403.859999999</v>
      </c>
      <c r="F172" s="46">
        <v>7106244.9699999997</v>
      </c>
      <c r="G172" s="46">
        <v>3867188.99</v>
      </c>
      <c r="H172" s="46">
        <v>4087895.2</v>
      </c>
      <c r="I172" s="46">
        <v>3117075.35</v>
      </c>
      <c r="J172" s="46"/>
      <c r="K172" s="45"/>
      <c r="L172" s="45">
        <v>0</v>
      </c>
      <c r="M172" s="46"/>
      <c r="N172" s="46"/>
      <c r="O172" s="46"/>
      <c r="P172" s="46">
        <v>23103839.43</v>
      </c>
      <c r="Q172" s="46"/>
      <c r="R172" s="46">
        <v>4685956.82</v>
      </c>
      <c r="S172" s="46">
        <v>473444.04</v>
      </c>
      <c r="T172" s="46">
        <v>902759.06</v>
      </c>
      <c r="U172" s="47"/>
    </row>
    <row r="173" spans="1:21" ht="12.75" customHeight="1" x14ac:dyDescent="0.25">
      <c r="A173" s="36">
        <v>161</v>
      </c>
      <c r="B173" s="36">
        <v>161</v>
      </c>
      <c r="C173" s="37" t="s">
        <v>265</v>
      </c>
      <c r="D173" s="36" t="s">
        <v>266</v>
      </c>
      <c r="E173" s="46">
        <f t="shared" ref="E173:E204" si="7">SUM(F173:T173)</f>
        <v>12265260.460000001</v>
      </c>
      <c r="F173" s="46">
        <v>1255531.57</v>
      </c>
      <c r="G173" s="46"/>
      <c r="H173" s="46">
        <v>360316.67</v>
      </c>
      <c r="I173" s="46"/>
      <c r="J173" s="46"/>
      <c r="K173" s="45"/>
      <c r="L173" s="45">
        <v>0</v>
      </c>
      <c r="M173" s="46"/>
      <c r="N173" s="46">
        <v>3560381.88</v>
      </c>
      <c r="O173" s="46"/>
      <c r="P173" s="46">
        <v>2949719.96</v>
      </c>
      <c r="Q173" s="46">
        <v>2623681.48</v>
      </c>
      <c r="R173" s="46">
        <v>1157903.6299999999</v>
      </c>
      <c r="S173" s="46">
        <v>122652.6</v>
      </c>
      <c r="T173" s="46">
        <v>235072.67</v>
      </c>
      <c r="U173" s="47"/>
    </row>
    <row r="174" spans="1:21" ht="12.75" customHeight="1" x14ac:dyDescent="0.25">
      <c r="A174" s="36">
        <v>162</v>
      </c>
      <c r="B174" s="36">
        <v>162</v>
      </c>
      <c r="C174" s="37" t="s">
        <v>267</v>
      </c>
      <c r="D174" s="37" t="s">
        <v>268</v>
      </c>
      <c r="E174" s="46">
        <f t="shared" si="7"/>
        <v>37361064.270000003</v>
      </c>
      <c r="F174" s="46"/>
      <c r="G174" s="46"/>
      <c r="H174" s="46"/>
      <c r="I174" s="46"/>
      <c r="J174" s="46"/>
      <c r="K174" s="45"/>
      <c r="L174" s="45"/>
      <c r="M174" s="46"/>
      <c r="N174" s="46">
        <v>11246936.289999999</v>
      </c>
      <c r="O174" s="46"/>
      <c r="P174" s="46">
        <v>15855178.039999999</v>
      </c>
      <c r="Q174" s="46">
        <v>6063545.5899999999</v>
      </c>
      <c r="R174" s="46">
        <v>3237298.5</v>
      </c>
      <c r="S174" s="46">
        <v>329437.58</v>
      </c>
      <c r="T174" s="46">
        <v>628668.27</v>
      </c>
      <c r="U174" s="47"/>
    </row>
    <row r="175" spans="1:21" ht="12.75" customHeight="1" x14ac:dyDescent="0.25">
      <c r="A175" s="36">
        <v>163</v>
      </c>
      <c r="B175" s="36">
        <v>163</v>
      </c>
      <c r="C175" s="37" t="s">
        <v>267</v>
      </c>
      <c r="D175" s="37" t="s">
        <v>269</v>
      </c>
      <c r="E175" s="46">
        <f t="shared" si="7"/>
        <v>28558588.57</v>
      </c>
      <c r="F175" s="46"/>
      <c r="G175" s="46"/>
      <c r="H175" s="46"/>
      <c r="I175" s="46">
        <v>1913662.59</v>
      </c>
      <c r="J175" s="46"/>
      <c r="K175" s="45"/>
      <c r="L175" s="45"/>
      <c r="M175" s="46"/>
      <c r="N175" s="46">
        <v>9722470.6699999999</v>
      </c>
      <c r="O175" s="46"/>
      <c r="P175" s="46">
        <v>13706088.43</v>
      </c>
      <c r="Q175" s="46"/>
      <c r="R175" s="46">
        <v>2481844.14</v>
      </c>
      <c r="S175" s="46">
        <v>252560.19</v>
      </c>
      <c r="T175" s="46">
        <v>481962.55</v>
      </c>
      <c r="U175" s="47"/>
    </row>
    <row r="176" spans="1:21" ht="12.75" customHeight="1" x14ac:dyDescent="0.25">
      <c r="A176" s="36">
        <v>164</v>
      </c>
      <c r="B176" s="36">
        <v>164</v>
      </c>
      <c r="C176" s="37" t="s">
        <v>270</v>
      </c>
      <c r="D176" s="37" t="s">
        <v>271</v>
      </c>
      <c r="E176" s="46">
        <f t="shared" si="7"/>
        <v>23847436.48</v>
      </c>
      <c r="F176" s="46"/>
      <c r="G176" s="46"/>
      <c r="H176" s="46">
        <v>4273778.88</v>
      </c>
      <c r="I176" s="46">
        <v>2760799.29</v>
      </c>
      <c r="J176" s="46">
        <v>1705206.12</v>
      </c>
      <c r="K176" s="45"/>
      <c r="L176" s="45">
        <v>0</v>
      </c>
      <c r="M176" s="46"/>
      <c r="N176" s="46"/>
      <c r="O176" s="46"/>
      <c r="P176" s="46"/>
      <c r="Q176" s="46">
        <v>11439666.310000001</v>
      </c>
      <c r="R176" s="46">
        <v>2988227.81</v>
      </c>
      <c r="S176" s="46">
        <v>238474.36</v>
      </c>
      <c r="T176" s="46">
        <v>441283.71</v>
      </c>
      <c r="U176" s="47"/>
    </row>
    <row r="177" spans="1:21" ht="12.75" customHeight="1" x14ac:dyDescent="0.25">
      <c r="A177" s="36">
        <v>165</v>
      </c>
      <c r="B177" s="36">
        <v>165</v>
      </c>
      <c r="C177" s="37" t="s">
        <v>270</v>
      </c>
      <c r="D177" s="37" t="s">
        <v>272</v>
      </c>
      <c r="E177" s="46">
        <f t="shared" si="7"/>
        <v>943461.76</v>
      </c>
      <c r="F177" s="46"/>
      <c r="G177" s="46"/>
      <c r="H177" s="46"/>
      <c r="I177" s="46"/>
      <c r="J177" s="46">
        <v>637057.44999999995</v>
      </c>
      <c r="K177" s="45"/>
      <c r="L177" s="45">
        <v>0</v>
      </c>
      <c r="M177" s="46"/>
      <c r="N177" s="46"/>
      <c r="O177" s="46"/>
      <c r="P177" s="46"/>
      <c r="Q177" s="46"/>
      <c r="R177" s="46">
        <v>283038.53000000003</v>
      </c>
      <c r="S177" s="46">
        <v>9434.6200000000008</v>
      </c>
      <c r="T177" s="46">
        <v>13931.16</v>
      </c>
      <c r="U177" s="47"/>
    </row>
    <row r="178" spans="1:21" ht="12.75" customHeight="1" x14ac:dyDescent="0.25">
      <c r="A178" s="36">
        <v>166</v>
      </c>
      <c r="B178" s="36">
        <v>166</v>
      </c>
      <c r="C178" s="37" t="s">
        <v>270</v>
      </c>
      <c r="D178" s="37" t="s">
        <v>273</v>
      </c>
      <c r="E178" s="46">
        <f t="shared" si="7"/>
        <v>256698.63</v>
      </c>
      <c r="F178" s="46"/>
      <c r="G178" s="46"/>
      <c r="H178" s="46"/>
      <c r="I178" s="46"/>
      <c r="J178" s="46">
        <v>173331.64</v>
      </c>
      <c r="K178" s="45"/>
      <c r="L178" s="45">
        <v>0</v>
      </c>
      <c r="M178" s="46"/>
      <c r="N178" s="46"/>
      <c r="O178" s="46"/>
      <c r="P178" s="46"/>
      <c r="Q178" s="46"/>
      <c r="R178" s="46">
        <v>77009.59</v>
      </c>
      <c r="S178" s="46">
        <v>2566.9899999999998</v>
      </c>
      <c r="T178" s="46">
        <v>3790.41</v>
      </c>
      <c r="U178" s="47"/>
    </row>
    <row r="179" spans="1:21" ht="12.75" customHeight="1" x14ac:dyDescent="0.25">
      <c r="A179" s="36">
        <v>167</v>
      </c>
      <c r="B179" s="36">
        <v>167</v>
      </c>
      <c r="C179" s="37" t="s">
        <v>270</v>
      </c>
      <c r="D179" s="36" t="s">
        <v>274</v>
      </c>
      <c r="E179" s="46">
        <f t="shared" si="7"/>
        <v>34159210.850000001</v>
      </c>
      <c r="F179" s="46">
        <v>9146989.5399999991</v>
      </c>
      <c r="G179" s="46"/>
      <c r="H179" s="46">
        <v>4281006.29</v>
      </c>
      <c r="I179" s="46">
        <v>2765468.1</v>
      </c>
      <c r="J179" s="46">
        <v>1708089.81</v>
      </c>
      <c r="K179" s="45"/>
      <c r="L179" s="45">
        <v>0</v>
      </c>
      <c r="M179" s="46"/>
      <c r="N179" s="46"/>
      <c r="O179" s="46"/>
      <c r="P179" s="46"/>
      <c r="Q179" s="46">
        <v>11459012.01</v>
      </c>
      <c r="R179" s="46">
        <v>3814996.88</v>
      </c>
      <c r="S179" s="46">
        <v>341592.11</v>
      </c>
      <c r="T179" s="46">
        <v>642056.11</v>
      </c>
      <c r="U179" s="47"/>
    </row>
    <row r="180" spans="1:21" ht="12.75" customHeight="1" x14ac:dyDescent="0.25">
      <c r="A180" s="36">
        <v>168</v>
      </c>
      <c r="B180" s="36">
        <v>168</v>
      </c>
      <c r="C180" s="37" t="s">
        <v>270</v>
      </c>
      <c r="D180" s="37" t="s">
        <v>275</v>
      </c>
      <c r="E180" s="46">
        <f t="shared" si="7"/>
        <v>1716627.7100000002</v>
      </c>
      <c r="F180" s="46"/>
      <c r="G180" s="46"/>
      <c r="H180" s="46"/>
      <c r="I180" s="46">
        <v>1444707.01</v>
      </c>
      <c r="J180" s="46"/>
      <c r="K180" s="45"/>
      <c r="L180" s="45">
        <v>0</v>
      </c>
      <c r="M180" s="46"/>
      <c r="N180" s="46"/>
      <c r="O180" s="46"/>
      <c r="P180" s="46"/>
      <c r="Q180" s="46"/>
      <c r="R180" s="46">
        <v>223161.60000000001</v>
      </c>
      <c r="S180" s="46">
        <v>17166.28</v>
      </c>
      <c r="T180" s="46">
        <v>31592.82</v>
      </c>
      <c r="U180" s="47"/>
    </row>
    <row r="181" spans="1:21" ht="12.75" customHeight="1" x14ac:dyDescent="0.25">
      <c r="A181" s="36">
        <v>169</v>
      </c>
      <c r="B181" s="36">
        <v>169</v>
      </c>
      <c r="C181" s="37" t="s">
        <v>276</v>
      </c>
      <c r="D181" s="36" t="s">
        <v>277</v>
      </c>
      <c r="E181" s="46">
        <f t="shared" si="7"/>
        <v>19247611.75</v>
      </c>
      <c r="F181" s="46"/>
      <c r="G181" s="46"/>
      <c r="H181" s="46"/>
      <c r="I181" s="46"/>
      <c r="J181" s="46">
        <v>622204.5</v>
      </c>
      <c r="K181" s="45"/>
      <c r="L181" s="45">
        <v>0</v>
      </c>
      <c r="M181" s="46"/>
      <c r="N181" s="46">
        <v>7829506.5700000003</v>
      </c>
      <c r="O181" s="46"/>
      <c r="P181" s="46">
        <v>4044553.67</v>
      </c>
      <c r="Q181" s="46">
        <v>4174165.09</v>
      </c>
      <c r="R181" s="46">
        <v>2020157.26</v>
      </c>
      <c r="S181" s="46">
        <v>192476.12</v>
      </c>
      <c r="T181" s="46">
        <v>364548.54</v>
      </c>
      <c r="U181" s="47"/>
    </row>
    <row r="182" spans="1:21" ht="12.75" customHeight="1" x14ac:dyDescent="0.25">
      <c r="A182" s="36">
        <v>170</v>
      </c>
      <c r="B182" s="36">
        <v>170</v>
      </c>
      <c r="C182" s="37" t="s">
        <v>276</v>
      </c>
      <c r="D182" s="36" t="s">
        <v>278</v>
      </c>
      <c r="E182" s="46">
        <f t="shared" si="7"/>
        <v>913157.72999999986</v>
      </c>
      <c r="F182" s="46"/>
      <c r="G182" s="46"/>
      <c r="H182" s="46"/>
      <c r="I182" s="46"/>
      <c r="J182" s="46">
        <v>616595.14</v>
      </c>
      <c r="K182" s="45"/>
      <c r="L182" s="45">
        <v>0</v>
      </c>
      <c r="M182" s="46"/>
      <c r="N182" s="46"/>
      <c r="O182" s="46"/>
      <c r="P182" s="46"/>
      <c r="Q182" s="46"/>
      <c r="R182" s="46">
        <v>273947.32</v>
      </c>
      <c r="S182" s="46">
        <v>9131.58</v>
      </c>
      <c r="T182" s="46">
        <v>13483.69</v>
      </c>
      <c r="U182" s="47"/>
    </row>
    <row r="183" spans="1:21" ht="12.75" customHeight="1" x14ac:dyDescent="0.25">
      <c r="A183" s="36">
        <v>171</v>
      </c>
      <c r="B183" s="36">
        <v>171</v>
      </c>
      <c r="C183" s="37" t="s">
        <v>276</v>
      </c>
      <c r="D183" s="36" t="s">
        <v>279</v>
      </c>
      <c r="E183" s="46">
        <f t="shared" si="7"/>
        <v>2911878.5599999996</v>
      </c>
      <c r="F183" s="46"/>
      <c r="G183" s="46"/>
      <c r="H183" s="46"/>
      <c r="I183" s="46"/>
      <c r="J183" s="46">
        <v>1966199.4</v>
      </c>
      <c r="K183" s="45"/>
      <c r="L183" s="45">
        <v>0</v>
      </c>
      <c r="M183" s="46"/>
      <c r="N183" s="46"/>
      <c r="O183" s="46"/>
      <c r="P183" s="46"/>
      <c r="Q183" s="46"/>
      <c r="R183" s="46">
        <v>873563.57</v>
      </c>
      <c r="S183" s="46">
        <v>29118.79</v>
      </c>
      <c r="T183" s="46">
        <v>42996.800000000003</v>
      </c>
      <c r="U183" s="47"/>
    </row>
    <row r="184" spans="1:21" ht="12.75" customHeight="1" x14ac:dyDescent="0.25">
      <c r="A184" s="36">
        <v>172</v>
      </c>
      <c r="B184" s="36">
        <v>172</v>
      </c>
      <c r="C184" s="37" t="s">
        <v>276</v>
      </c>
      <c r="D184" s="36" t="s">
        <v>280</v>
      </c>
      <c r="E184" s="46">
        <f t="shared" si="7"/>
        <v>1971517.4</v>
      </c>
      <c r="F184" s="46"/>
      <c r="G184" s="46"/>
      <c r="H184" s="46"/>
      <c r="I184" s="46"/>
      <c r="J184" s="46">
        <v>1331235.58</v>
      </c>
      <c r="K184" s="45"/>
      <c r="L184" s="45">
        <v>0</v>
      </c>
      <c r="M184" s="46"/>
      <c r="N184" s="46"/>
      <c r="O184" s="46"/>
      <c r="P184" s="46"/>
      <c r="Q184" s="46"/>
      <c r="R184" s="46">
        <v>591455.22</v>
      </c>
      <c r="S184" s="46">
        <v>19715.169999999998</v>
      </c>
      <c r="T184" s="46">
        <v>29111.43</v>
      </c>
      <c r="U184" s="47"/>
    </row>
    <row r="185" spans="1:21" ht="12.75" customHeight="1" x14ac:dyDescent="0.25">
      <c r="A185" s="36">
        <v>173</v>
      </c>
      <c r="B185" s="36">
        <v>173</v>
      </c>
      <c r="C185" s="37" t="s">
        <v>276</v>
      </c>
      <c r="D185" s="36" t="s">
        <v>281</v>
      </c>
      <c r="E185" s="46">
        <f t="shared" si="7"/>
        <v>1802797.6300000001</v>
      </c>
      <c r="F185" s="46"/>
      <c r="G185" s="46"/>
      <c r="H185" s="46"/>
      <c r="I185" s="46"/>
      <c r="J185" s="46">
        <v>1217310.25</v>
      </c>
      <c r="K185" s="45"/>
      <c r="L185" s="45">
        <v>0</v>
      </c>
      <c r="M185" s="46"/>
      <c r="N185" s="46"/>
      <c r="O185" s="46"/>
      <c r="P185" s="46"/>
      <c r="Q185" s="46"/>
      <c r="R185" s="46">
        <v>540839.29</v>
      </c>
      <c r="S185" s="46">
        <v>18027.98</v>
      </c>
      <c r="T185" s="46">
        <v>26620.11</v>
      </c>
      <c r="U185" s="47"/>
    </row>
    <row r="186" spans="1:21" ht="12.75" customHeight="1" x14ac:dyDescent="0.25">
      <c r="A186" s="36">
        <v>174</v>
      </c>
      <c r="B186" s="36">
        <v>174</v>
      </c>
      <c r="C186" s="37" t="s">
        <v>276</v>
      </c>
      <c r="D186" s="36" t="s">
        <v>282</v>
      </c>
      <c r="E186" s="46">
        <f t="shared" si="7"/>
        <v>4302846.3699999992</v>
      </c>
      <c r="F186" s="46"/>
      <c r="G186" s="46">
        <v>2463322.21</v>
      </c>
      <c r="H186" s="46"/>
      <c r="I186" s="46"/>
      <c r="J186" s="46">
        <v>995661.51</v>
      </c>
      <c r="K186" s="45"/>
      <c r="L186" s="45">
        <v>0</v>
      </c>
      <c r="M186" s="46"/>
      <c r="N186" s="46"/>
      <c r="O186" s="46"/>
      <c r="P186" s="46"/>
      <c r="Q186" s="46"/>
      <c r="R186" s="46">
        <v>725193.22</v>
      </c>
      <c r="S186" s="46">
        <v>43028.46</v>
      </c>
      <c r="T186" s="46">
        <v>75640.97</v>
      </c>
      <c r="U186" s="47"/>
    </row>
    <row r="187" spans="1:21" ht="12.75" customHeight="1" x14ac:dyDescent="0.25">
      <c r="A187" s="36">
        <v>175</v>
      </c>
      <c r="B187" s="36">
        <v>175</v>
      </c>
      <c r="C187" s="37" t="s">
        <v>276</v>
      </c>
      <c r="D187" s="36" t="s">
        <v>284</v>
      </c>
      <c r="E187" s="46">
        <f t="shared" si="7"/>
        <v>4326746.32</v>
      </c>
      <c r="F187" s="46"/>
      <c r="G187" s="46">
        <v>2477004.62</v>
      </c>
      <c r="H187" s="46"/>
      <c r="I187" s="46"/>
      <c r="J187" s="46">
        <v>1001191.86</v>
      </c>
      <c r="K187" s="45"/>
      <c r="L187" s="45">
        <v>0</v>
      </c>
      <c r="M187" s="46"/>
      <c r="N187" s="46"/>
      <c r="O187" s="46"/>
      <c r="P187" s="46"/>
      <c r="Q187" s="46"/>
      <c r="R187" s="46">
        <v>729221.27</v>
      </c>
      <c r="S187" s="46">
        <v>43267.46</v>
      </c>
      <c r="T187" s="46">
        <v>76061.11</v>
      </c>
      <c r="U187" s="47"/>
    </row>
    <row r="188" spans="1:21" ht="12.75" customHeight="1" x14ac:dyDescent="0.25">
      <c r="A188" s="36">
        <v>176</v>
      </c>
      <c r="B188" s="36">
        <v>176</v>
      </c>
      <c r="C188" s="37" t="s">
        <v>276</v>
      </c>
      <c r="D188" s="36" t="s">
        <v>286</v>
      </c>
      <c r="E188" s="46">
        <f t="shared" si="7"/>
        <v>6631452.7999999998</v>
      </c>
      <c r="F188" s="46">
        <v>4738495.97</v>
      </c>
      <c r="G188" s="46"/>
      <c r="H188" s="46"/>
      <c r="I188" s="46"/>
      <c r="J188" s="46">
        <v>884856.88</v>
      </c>
      <c r="K188" s="45"/>
      <c r="L188" s="45">
        <v>0</v>
      </c>
      <c r="M188" s="46"/>
      <c r="N188" s="46"/>
      <c r="O188" s="46"/>
      <c r="P188" s="46"/>
      <c r="Q188" s="46"/>
      <c r="R188" s="46">
        <v>818814.08</v>
      </c>
      <c r="S188" s="46">
        <v>66314.53</v>
      </c>
      <c r="T188" s="46">
        <v>122971.34</v>
      </c>
      <c r="U188" s="47"/>
    </row>
    <row r="189" spans="1:21" ht="12.75" customHeight="1" x14ac:dyDescent="0.25">
      <c r="A189" s="36">
        <v>177</v>
      </c>
      <c r="B189" s="36">
        <v>177</v>
      </c>
      <c r="C189" s="37" t="s">
        <v>276</v>
      </c>
      <c r="D189" s="36" t="s">
        <v>287</v>
      </c>
      <c r="E189" s="46">
        <f t="shared" si="7"/>
        <v>1274641.5799999998</v>
      </c>
      <c r="F189" s="46"/>
      <c r="G189" s="46"/>
      <c r="H189" s="46"/>
      <c r="I189" s="46"/>
      <c r="J189" s="46">
        <v>860681.33</v>
      </c>
      <c r="K189" s="45"/>
      <c r="L189" s="45">
        <v>0</v>
      </c>
      <c r="M189" s="46"/>
      <c r="N189" s="46"/>
      <c r="O189" s="46"/>
      <c r="P189" s="46"/>
      <c r="Q189" s="46"/>
      <c r="R189" s="46">
        <v>382392.47</v>
      </c>
      <c r="S189" s="46">
        <v>12746.42</v>
      </c>
      <c r="T189" s="46">
        <v>18821.36</v>
      </c>
      <c r="U189" s="47"/>
    </row>
    <row r="190" spans="1:21" ht="12.75" customHeight="1" x14ac:dyDescent="0.25">
      <c r="A190" s="36">
        <v>178</v>
      </c>
      <c r="B190" s="36">
        <v>178</v>
      </c>
      <c r="C190" s="37" t="s">
        <v>276</v>
      </c>
      <c r="D190" s="36" t="s">
        <v>288</v>
      </c>
      <c r="E190" s="46">
        <f t="shared" si="7"/>
        <v>16399986.16</v>
      </c>
      <c r="F190" s="46"/>
      <c r="G190" s="46"/>
      <c r="H190" s="46"/>
      <c r="I190" s="46"/>
      <c r="J190" s="46">
        <v>985153.83</v>
      </c>
      <c r="K190" s="45"/>
      <c r="L190" s="45">
        <v>0</v>
      </c>
      <c r="M190" s="46"/>
      <c r="N190" s="46"/>
      <c r="O190" s="46"/>
      <c r="P190" s="46">
        <v>6403855.25</v>
      </c>
      <c r="Q190" s="46">
        <v>6609072.6299999999</v>
      </c>
      <c r="R190" s="46">
        <v>1931794.89</v>
      </c>
      <c r="S190" s="46">
        <v>163999.85999999999</v>
      </c>
      <c r="T190" s="46">
        <v>306109.7</v>
      </c>
      <c r="U190" s="47"/>
    </row>
    <row r="191" spans="1:21" ht="12.75" customHeight="1" x14ac:dyDescent="0.25">
      <c r="A191" s="36">
        <v>179</v>
      </c>
      <c r="B191" s="36">
        <v>179</v>
      </c>
      <c r="C191" s="37" t="s">
        <v>276</v>
      </c>
      <c r="D191" s="36" t="s">
        <v>289</v>
      </c>
      <c r="E191" s="46">
        <f t="shared" si="7"/>
        <v>2734149.4600000004</v>
      </c>
      <c r="F191" s="46"/>
      <c r="G191" s="46"/>
      <c r="H191" s="46"/>
      <c r="I191" s="46"/>
      <c r="J191" s="46">
        <v>1846190.68</v>
      </c>
      <c r="K191" s="45"/>
      <c r="L191" s="45">
        <v>0</v>
      </c>
      <c r="M191" s="46"/>
      <c r="N191" s="46"/>
      <c r="O191" s="46"/>
      <c r="P191" s="46"/>
      <c r="Q191" s="46"/>
      <c r="R191" s="46">
        <v>820244.84</v>
      </c>
      <c r="S191" s="46">
        <v>27341.49</v>
      </c>
      <c r="T191" s="46">
        <v>40372.449999999997</v>
      </c>
      <c r="U191" s="47"/>
    </row>
    <row r="192" spans="1:21" ht="12.75" customHeight="1" x14ac:dyDescent="0.25">
      <c r="A192" s="36">
        <v>180</v>
      </c>
      <c r="B192" s="36">
        <v>180</v>
      </c>
      <c r="C192" s="37" t="s">
        <v>276</v>
      </c>
      <c r="D192" s="36" t="s">
        <v>290</v>
      </c>
      <c r="E192" s="46">
        <f t="shared" si="7"/>
        <v>22941830.75</v>
      </c>
      <c r="F192" s="46"/>
      <c r="G192" s="46"/>
      <c r="H192" s="46"/>
      <c r="I192" s="46"/>
      <c r="J192" s="46">
        <v>1378125.09</v>
      </c>
      <c r="K192" s="45"/>
      <c r="L192" s="45">
        <v>0</v>
      </c>
      <c r="M192" s="46"/>
      <c r="N192" s="46"/>
      <c r="O192" s="46"/>
      <c r="P192" s="46">
        <v>8958310.1999999993</v>
      </c>
      <c r="Q192" s="46">
        <v>9245387.4199999999</v>
      </c>
      <c r="R192" s="46">
        <v>2702374.93</v>
      </c>
      <c r="S192" s="46">
        <v>229418.31</v>
      </c>
      <c r="T192" s="46">
        <v>428214.8</v>
      </c>
      <c r="U192" s="47"/>
    </row>
    <row r="193" spans="1:21" ht="12.75" customHeight="1" x14ac:dyDescent="0.25">
      <c r="A193" s="36">
        <v>181</v>
      </c>
      <c r="B193" s="36">
        <v>181</v>
      </c>
      <c r="C193" s="37" t="s">
        <v>291</v>
      </c>
      <c r="D193" s="36" t="s">
        <v>292</v>
      </c>
      <c r="E193" s="46">
        <f t="shared" si="7"/>
        <v>7157183.1500000004</v>
      </c>
      <c r="F193" s="46"/>
      <c r="G193" s="46"/>
      <c r="H193" s="46"/>
      <c r="I193" s="46"/>
      <c r="J193" s="46"/>
      <c r="K193" s="45"/>
      <c r="L193" s="45">
        <v>0</v>
      </c>
      <c r="M193" s="46"/>
      <c r="N193" s="46"/>
      <c r="O193" s="46"/>
      <c r="P193" s="46"/>
      <c r="Q193" s="46">
        <v>6233577.29</v>
      </c>
      <c r="R193" s="46">
        <v>715718.32</v>
      </c>
      <c r="S193" s="46">
        <v>71571.83</v>
      </c>
      <c r="T193" s="46">
        <v>136315.71</v>
      </c>
      <c r="U193" s="47"/>
    </row>
    <row r="194" spans="1:21" ht="12.75" customHeight="1" x14ac:dyDescent="0.25">
      <c r="A194" s="36">
        <v>182</v>
      </c>
      <c r="B194" s="36">
        <v>182</v>
      </c>
      <c r="C194" s="37" t="s">
        <v>291</v>
      </c>
      <c r="D194" s="36" t="s">
        <v>293</v>
      </c>
      <c r="E194" s="46">
        <f t="shared" si="7"/>
        <v>7307554.9100000001</v>
      </c>
      <c r="F194" s="46"/>
      <c r="G194" s="46"/>
      <c r="H194" s="46"/>
      <c r="I194" s="46"/>
      <c r="J194" s="46"/>
      <c r="K194" s="45"/>
      <c r="L194" s="45">
        <v>0</v>
      </c>
      <c r="M194" s="46"/>
      <c r="N194" s="46"/>
      <c r="O194" s="46"/>
      <c r="P194" s="46"/>
      <c r="Q194" s="46">
        <v>6364544.1799999997</v>
      </c>
      <c r="R194" s="46">
        <v>730755.49</v>
      </c>
      <c r="S194" s="46">
        <v>73075.55</v>
      </c>
      <c r="T194" s="46">
        <v>139179.69</v>
      </c>
      <c r="U194" s="47"/>
    </row>
    <row r="195" spans="1:21" ht="12.75" customHeight="1" x14ac:dyDescent="0.25">
      <c r="A195" s="36">
        <v>183</v>
      </c>
      <c r="B195" s="36">
        <v>183</v>
      </c>
      <c r="C195" s="37" t="s">
        <v>294</v>
      </c>
      <c r="D195" s="36" t="s">
        <v>295</v>
      </c>
      <c r="E195" s="46">
        <f t="shared" si="7"/>
        <v>7817874.7999999989</v>
      </c>
      <c r="F195" s="46"/>
      <c r="G195" s="46"/>
      <c r="H195" s="46"/>
      <c r="I195" s="46"/>
      <c r="J195" s="46"/>
      <c r="K195" s="45"/>
      <c r="L195" s="45">
        <v>0</v>
      </c>
      <c r="M195" s="46"/>
      <c r="N195" s="46">
        <v>6885515.0499999998</v>
      </c>
      <c r="O195" s="46"/>
      <c r="P195" s="46"/>
      <c r="Q195" s="46"/>
      <c r="R195" s="46">
        <v>703608.73</v>
      </c>
      <c r="S195" s="46">
        <v>78178.75</v>
      </c>
      <c r="T195" s="46">
        <v>150572.26999999999</v>
      </c>
      <c r="U195" s="47"/>
    </row>
    <row r="196" spans="1:21" ht="12.75" customHeight="1" x14ac:dyDescent="0.25">
      <c r="A196" s="36">
        <v>184</v>
      </c>
      <c r="B196" s="36">
        <v>184</v>
      </c>
      <c r="C196" s="37" t="s">
        <v>294</v>
      </c>
      <c r="D196" s="36" t="s">
        <v>297</v>
      </c>
      <c r="E196" s="46">
        <f t="shared" si="7"/>
        <v>15469241.380000001</v>
      </c>
      <c r="F196" s="46">
        <v>3364721.34</v>
      </c>
      <c r="G196" s="46"/>
      <c r="H196" s="46"/>
      <c r="I196" s="46"/>
      <c r="J196" s="46">
        <v>441815.67</v>
      </c>
      <c r="K196" s="45"/>
      <c r="L196" s="45">
        <v>0</v>
      </c>
      <c r="M196" s="46"/>
      <c r="N196" s="46">
        <v>9720351.9600000009</v>
      </c>
      <c r="O196" s="46"/>
      <c r="P196" s="46"/>
      <c r="Q196" s="46"/>
      <c r="R196" s="46">
        <v>1491854.33</v>
      </c>
      <c r="S196" s="46">
        <v>154692.41</v>
      </c>
      <c r="T196" s="46">
        <v>295805.67</v>
      </c>
      <c r="U196" s="47"/>
    </row>
    <row r="197" spans="1:21" ht="12.75" customHeight="1" x14ac:dyDescent="0.25">
      <c r="A197" s="36">
        <v>185</v>
      </c>
      <c r="B197" s="36">
        <v>185</v>
      </c>
      <c r="C197" s="37" t="s">
        <v>298</v>
      </c>
      <c r="D197" s="36" t="s">
        <v>299</v>
      </c>
      <c r="E197" s="46">
        <f t="shared" si="7"/>
        <v>13373449.380000001</v>
      </c>
      <c r="F197" s="46">
        <v>5244499.6500000004</v>
      </c>
      <c r="G197" s="46">
        <v>2422959.1</v>
      </c>
      <c r="H197" s="46">
        <v>2454549.21</v>
      </c>
      <c r="I197" s="46">
        <v>1585603.26</v>
      </c>
      <c r="J197" s="46"/>
      <c r="K197" s="45"/>
      <c r="L197" s="45">
        <v>0</v>
      </c>
      <c r="M197" s="46"/>
      <c r="N197" s="46"/>
      <c r="O197" s="46"/>
      <c r="P197" s="46"/>
      <c r="Q197" s="46"/>
      <c r="R197" s="46">
        <v>1276081.92</v>
      </c>
      <c r="S197" s="46">
        <v>133734.49</v>
      </c>
      <c r="T197" s="46">
        <v>256021.75</v>
      </c>
      <c r="U197" s="47"/>
    </row>
    <row r="198" spans="1:21" ht="12.75" customHeight="1" x14ac:dyDescent="0.25">
      <c r="A198" s="36">
        <v>186</v>
      </c>
      <c r="B198" s="36">
        <v>186</v>
      </c>
      <c r="C198" s="37" t="s">
        <v>300</v>
      </c>
      <c r="D198" s="36" t="s">
        <v>301</v>
      </c>
      <c r="E198" s="46">
        <f t="shared" si="7"/>
        <v>5668164.5700000003</v>
      </c>
      <c r="F198" s="46"/>
      <c r="G198" s="46">
        <v>880860.54</v>
      </c>
      <c r="H198" s="46"/>
      <c r="I198" s="46"/>
      <c r="J198" s="46"/>
      <c r="K198" s="45"/>
      <c r="L198" s="45">
        <v>0</v>
      </c>
      <c r="M198" s="46"/>
      <c r="N198" s="46">
        <v>4101421.41</v>
      </c>
      <c r="O198" s="46"/>
      <c r="P198" s="46"/>
      <c r="Q198" s="46"/>
      <c r="R198" s="46">
        <v>520248.55</v>
      </c>
      <c r="S198" s="46">
        <v>56681.65</v>
      </c>
      <c r="T198" s="46">
        <v>108952.42</v>
      </c>
      <c r="U198" s="47"/>
    </row>
    <row r="199" spans="1:21" ht="12.75" hidden="1" customHeight="1" x14ac:dyDescent="0.25">
      <c r="A199" s="36"/>
      <c r="B199" s="36"/>
      <c r="C199" s="37"/>
      <c r="D199" s="36"/>
      <c r="E199" s="46">
        <f t="shared" si="7"/>
        <v>397</v>
      </c>
      <c r="F199" s="47">
        <f>COUNTIF(F13:F198, "&gt;0")</f>
        <v>41</v>
      </c>
      <c r="G199" s="47">
        <f>COUNTIF(G13:G198, "&gt;0")</f>
        <v>41</v>
      </c>
      <c r="H199" s="47">
        <f>COUNTIF(H13:H198, "&gt;0")</f>
        <v>47</v>
      </c>
      <c r="I199" s="47">
        <f>COUNTIF(I13:I198, "&gt;0")</f>
        <v>40</v>
      </c>
      <c r="J199" s="47">
        <f>COUNTIF(J13:J198, "&gt;0")</f>
        <v>73</v>
      </c>
      <c r="K199" s="47"/>
      <c r="L199" s="47"/>
      <c r="M199" s="47">
        <f>COUNTIF(M13:M198, "&gt;0")</f>
        <v>11</v>
      </c>
      <c r="N199" s="47">
        <f>COUNTIF(N13:N198, "&gt;0")</f>
        <v>45</v>
      </c>
      <c r="O199" s="47">
        <f>COUNTIF(O13:O198, "&gt;0")</f>
        <v>9</v>
      </c>
      <c r="P199" s="47">
        <f>COUNTIF(P13:P198, "&gt;0")</f>
        <v>59</v>
      </c>
      <c r="Q199" s="47">
        <f>COUNTIF(Q13:Q198, "&gt;0")</f>
        <v>31</v>
      </c>
      <c r="R199" s="46"/>
      <c r="S199" s="46"/>
      <c r="T199" s="46"/>
      <c r="U199" s="47"/>
    </row>
    <row r="200" spans="1:21" s="69" customFormat="1" ht="15" x14ac:dyDescent="0.25">
      <c r="A200" s="70"/>
      <c r="B200" s="70"/>
      <c r="C200" s="70"/>
      <c r="D200" s="27">
        <v>2026</v>
      </c>
      <c r="E200" s="32">
        <f t="shared" ref="E200:T200" si="8">SUM(E201:E504)</f>
        <v>4673993648.3300037</v>
      </c>
      <c r="F200" s="32">
        <f t="shared" si="8"/>
        <v>642618293.30999994</v>
      </c>
      <c r="G200" s="32">
        <f t="shared" si="8"/>
        <v>354774206.29000008</v>
      </c>
      <c r="H200" s="32">
        <f t="shared" si="8"/>
        <v>286498437.29000002</v>
      </c>
      <c r="I200" s="32">
        <f t="shared" si="8"/>
        <v>204383741.25000006</v>
      </c>
      <c r="J200" s="32">
        <f t="shared" si="8"/>
        <v>86351174.689999983</v>
      </c>
      <c r="K200" s="32">
        <f t="shared" si="8"/>
        <v>0</v>
      </c>
      <c r="L200" s="32">
        <f t="shared" si="8"/>
        <v>301580.93</v>
      </c>
      <c r="M200" s="32">
        <f t="shared" si="8"/>
        <v>13495698.80064</v>
      </c>
      <c r="N200" s="32">
        <f t="shared" si="8"/>
        <v>798980067.50000024</v>
      </c>
      <c r="O200" s="32">
        <f t="shared" si="8"/>
        <v>232271412.44000006</v>
      </c>
      <c r="P200" s="32">
        <f t="shared" si="8"/>
        <v>932315917.89999986</v>
      </c>
      <c r="Q200" s="32">
        <f t="shared" si="8"/>
        <v>513255988.31999993</v>
      </c>
      <c r="R200" s="32">
        <f t="shared" si="8"/>
        <v>473687180.47000003</v>
      </c>
      <c r="S200" s="32">
        <f t="shared" si="8"/>
        <v>46517260.770000003</v>
      </c>
      <c r="T200" s="32">
        <f t="shared" si="8"/>
        <v>88542688.36936</v>
      </c>
      <c r="U200" s="91"/>
    </row>
    <row r="201" spans="1:21" ht="12.75" customHeight="1" x14ac:dyDescent="0.25">
      <c r="A201" s="36">
        <f>+A198+1</f>
        <v>187</v>
      </c>
      <c r="B201" s="36">
        <v>1</v>
      </c>
      <c r="C201" s="37" t="s">
        <v>214</v>
      </c>
      <c r="D201" s="36" t="s">
        <v>302</v>
      </c>
      <c r="E201" s="46">
        <f t="shared" ref="E201:E264" si="9">SUM(F201:T201)</f>
        <v>7881413.4099999992</v>
      </c>
      <c r="F201" s="46">
        <v>3228610.86</v>
      </c>
      <c r="G201" s="46">
        <v>1964560.68</v>
      </c>
      <c r="H201" s="46">
        <v>925706.22</v>
      </c>
      <c r="I201" s="46">
        <v>788909.17</v>
      </c>
      <c r="J201" s="46"/>
      <c r="K201" s="45"/>
      <c r="L201" s="45">
        <v>0</v>
      </c>
      <c r="M201" s="46"/>
      <c r="N201" s="46"/>
      <c r="O201" s="46"/>
      <c r="P201" s="46"/>
      <c r="Q201" s="46"/>
      <c r="R201" s="46">
        <v>743753.04</v>
      </c>
      <c r="S201" s="46">
        <v>78814.13</v>
      </c>
      <c r="T201" s="46">
        <v>151059.31</v>
      </c>
      <c r="U201" s="47"/>
    </row>
    <row r="202" spans="1:21" ht="12.75" customHeight="1" x14ac:dyDescent="0.25">
      <c r="A202" s="36">
        <f t="shared" ref="A202:A265" si="10">+A201+1</f>
        <v>188</v>
      </c>
      <c r="B202" s="36">
        <v>2</v>
      </c>
      <c r="C202" s="37" t="s">
        <v>214</v>
      </c>
      <c r="D202" s="36" t="s">
        <v>303</v>
      </c>
      <c r="E202" s="46">
        <f t="shared" si="9"/>
        <v>1832501.03</v>
      </c>
      <c r="F202" s="46"/>
      <c r="G202" s="46">
        <v>1084843.1399999999</v>
      </c>
      <c r="H202" s="46">
        <v>511180.97</v>
      </c>
      <c r="I202" s="46"/>
      <c r="J202" s="46"/>
      <c r="K202" s="45"/>
      <c r="L202" s="45">
        <v>0</v>
      </c>
      <c r="M202" s="46"/>
      <c r="N202" s="46"/>
      <c r="O202" s="46"/>
      <c r="P202" s="46"/>
      <c r="Q202" s="46"/>
      <c r="R202" s="46">
        <v>183250.1</v>
      </c>
      <c r="S202" s="46">
        <v>18325.009999999998</v>
      </c>
      <c r="T202" s="46">
        <v>34901.81</v>
      </c>
      <c r="U202" s="47"/>
    </row>
    <row r="203" spans="1:21" ht="12.75" customHeight="1" x14ac:dyDescent="0.25">
      <c r="A203" s="36">
        <f t="shared" si="10"/>
        <v>189</v>
      </c>
      <c r="B203" s="36">
        <v>3</v>
      </c>
      <c r="C203" s="37" t="s">
        <v>214</v>
      </c>
      <c r="D203" s="36" t="s">
        <v>305</v>
      </c>
      <c r="E203" s="46">
        <f t="shared" si="9"/>
        <v>2259281.16</v>
      </c>
      <c r="F203" s="46"/>
      <c r="G203" s="46">
        <v>1337497.55</v>
      </c>
      <c r="H203" s="46">
        <v>630232.41</v>
      </c>
      <c r="I203" s="46"/>
      <c r="J203" s="46"/>
      <c r="K203" s="45"/>
      <c r="L203" s="45">
        <v>0</v>
      </c>
      <c r="M203" s="46"/>
      <c r="N203" s="46"/>
      <c r="O203" s="46"/>
      <c r="P203" s="46"/>
      <c r="Q203" s="46"/>
      <c r="R203" s="46">
        <v>225928.12</v>
      </c>
      <c r="S203" s="46">
        <v>22592.81</v>
      </c>
      <c r="T203" s="46">
        <v>43030.27</v>
      </c>
      <c r="U203" s="47"/>
    </row>
    <row r="204" spans="1:21" ht="12.75" customHeight="1" x14ac:dyDescent="0.25">
      <c r="A204" s="36">
        <f t="shared" si="10"/>
        <v>190</v>
      </c>
      <c r="B204" s="36">
        <v>4</v>
      </c>
      <c r="C204" s="37" t="s">
        <v>214</v>
      </c>
      <c r="D204" s="36" t="s">
        <v>306</v>
      </c>
      <c r="E204" s="46">
        <f t="shared" si="9"/>
        <v>2483042.11</v>
      </c>
      <c r="F204" s="46"/>
      <c r="G204" s="46">
        <v>1469964.35</v>
      </c>
      <c r="H204" s="46">
        <v>692651.11</v>
      </c>
      <c r="I204" s="46"/>
      <c r="J204" s="46"/>
      <c r="K204" s="45"/>
      <c r="L204" s="45">
        <v>0</v>
      </c>
      <c r="M204" s="46"/>
      <c r="N204" s="46"/>
      <c r="O204" s="46"/>
      <c r="P204" s="46"/>
      <c r="Q204" s="46"/>
      <c r="R204" s="46">
        <v>248304.21</v>
      </c>
      <c r="S204" s="46">
        <v>24830.42</v>
      </c>
      <c r="T204" s="46">
        <v>47292.02</v>
      </c>
      <c r="U204" s="47"/>
    </row>
    <row r="205" spans="1:21" ht="12.75" customHeight="1" x14ac:dyDescent="0.25">
      <c r="A205" s="36">
        <f t="shared" si="10"/>
        <v>191</v>
      </c>
      <c r="B205" s="36">
        <v>5</v>
      </c>
      <c r="C205" s="37" t="s">
        <v>214</v>
      </c>
      <c r="D205" s="36" t="s">
        <v>307</v>
      </c>
      <c r="E205" s="46">
        <f t="shared" si="9"/>
        <v>6112246.5299999993</v>
      </c>
      <c r="F205" s="46">
        <v>2503873.92</v>
      </c>
      <c r="G205" s="46">
        <v>1523569.26</v>
      </c>
      <c r="H205" s="46">
        <v>717909.88</v>
      </c>
      <c r="I205" s="46">
        <v>611820.13</v>
      </c>
      <c r="J205" s="46"/>
      <c r="K205" s="45"/>
      <c r="L205" s="45">
        <v>0</v>
      </c>
      <c r="M205" s="46"/>
      <c r="N205" s="46"/>
      <c r="O205" s="46"/>
      <c r="P205" s="46"/>
      <c r="Q205" s="46"/>
      <c r="R205" s="46">
        <v>576800.34</v>
      </c>
      <c r="S205" s="46">
        <v>61122.47</v>
      </c>
      <c r="T205" s="46">
        <v>117150.53</v>
      </c>
      <c r="U205" s="47"/>
    </row>
    <row r="206" spans="1:21" ht="12.75" customHeight="1" x14ac:dyDescent="0.25">
      <c r="A206" s="36">
        <f t="shared" si="10"/>
        <v>192</v>
      </c>
      <c r="B206" s="36">
        <v>6</v>
      </c>
      <c r="C206" s="37" t="s">
        <v>214</v>
      </c>
      <c r="D206" s="36" t="s">
        <v>308</v>
      </c>
      <c r="E206" s="46">
        <f t="shared" si="9"/>
        <v>5452244.9500000002</v>
      </c>
      <c r="F206" s="46">
        <v>2535013.6</v>
      </c>
      <c r="G206" s="46">
        <v>1542517.29</v>
      </c>
      <c r="H206" s="46">
        <v>726838.24</v>
      </c>
      <c r="I206" s="46"/>
      <c r="J206" s="46"/>
      <c r="K206" s="45"/>
      <c r="L206" s="45">
        <v>0</v>
      </c>
      <c r="M206" s="46"/>
      <c r="N206" s="46"/>
      <c r="O206" s="46"/>
      <c r="P206" s="46"/>
      <c r="Q206" s="46"/>
      <c r="R206" s="46">
        <v>488291.55</v>
      </c>
      <c r="S206" s="46">
        <v>54522.45</v>
      </c>
      <c r="T206" s="46">
        <v>105061.82</v>
      </c>
      <c r="U206" s="47"/>
    </row>
    <row r="207" spans="1:21" ht="12.75" customHeight="1" x14ac:dyDescent="0.25">
      <c r="A207" s="36">
        <f t="shared" si="10"/>
        <v>193</v>
      </c>
      <c r="B207" s="36">
        <v>7</v>
      </c>
      <c r="C207" s="37" t="s">
        <v>214</v>
      </c>
      <c r="D207" s="36" t="s">
        <v>309</v>
      </c>
      <c r="E207" s="46">
        <f t="shared" si="9"/>
        <v>5306566.4000000004</v>
      </c>
      <c r="F207" s="46">
        <v>2173828.09</v>
      </c>
      <c r="G207" s="46">
        <v>1322741.3899999999</v>
      </c>
      <c r="H207" s="46">
        <v>623279.26</v>
      </c>
      <c r="I207" s="46">
        <v>531173.62</v>
      </c>
      <c r="J207" s="46"/>
      <c r="K207" s="45"/>
      <c r="L207" s="45">
        <v>0</v>
      </c>
      <c r="M207" s="46"/>
      <c r="N207" s="46"/>
      <c r="O207" s="46"/>
      <c r="P207" s="46"/>
      <c r="Q207" s="46"/>
      <c r="R207" s="46">
        <v>500769.94</v>
      </c>
      <c r="S207" s="46">
        <v>53065.66</v>
      </c>
      <c r="T207" s="46">
        <v>101708.44</v>
      </c>
      <c r="U207" s="47"/>
    </row>
    <row r="208" spans="1:21" ht="12.75" customHeight="1" x14ac:dyDescent="0.25">
      <c r="A208" s="36">
        <f t="shared" si="10"/>
        <v>194</v>
      </c>
      <c r="B208" s="36">
        <v>8</v>
      </c>
      <c r="C208" s="37" t="s">
        <v>214</v>
      </c>
      <c r="D208" s="36" t="s">
        <v>310</v>
      </c>
      <c r="E208" s="46">
        <f t="shared" si="9"/>
        <v>5672630.21</v>
      </c>
      <c r="F208" s="46">
        <v>2323785.66</v>
      </c>
      <c r="G208" s="46">
        <v>1413988.29</v>
      </c>
      <c r="H208" s="46">
        <v>666275.05000000005</v>
      </c>
      <c r="I208" s="46">
        <v>567815.66</v>
      </c>
      <c r="J208" s="46"/>
      <c r="K208" s="45"/>
      <c r="L208" s="45">
        <v>0</v>
      </c>
      <c r="M208" s="46"/>
      <c r="N208" s="46"/>
      <c r="O208" s="46"/>
      <c r="P208" s="46"/>
      <c r="Q208" s="46"/>
      <c r="R208" s="46">
        <v>535314.64</v>
      </c>
      <c r="S208" s="46">
        <v>56726.3</v>
      </c>
      <c r="T208" s="46">
        <v>108724.61</v>
      </c>
      <c r="U208" s="47"/>
    </row>
    <row r="209" spans="1:21" ht="12.75" customHeight="1" x14ac:dyDescent="0.25">
      <c r="A209" s="36">
        <f t="shared" si="10"/>
        <v>195</v>
      </c>
      <c r="B209" s="36">
        <v>9</v>
      </c>
      <c r="C209" s="37" t="s">
        <v>214</v>
      </c>
      <c r="D209" s="36" t="s">
        <v>311</v>
      </c>
      <c r="E209" s="46">
        <f t="shared" si="9"/>
        <v>6137301.9399999995</v>
      </c>
      <c r="F209" s="46">
        <v>2514137.84</v>
      </c>
      <c r="G209" s="46">
        <v>1529814.7</v>
      </c>
      <c r="H209" s="46">
        <v>720852.75</v>
      </c>
      <c r="I209" s="46">
        <v>614328.11</v>
      </c>
      <c r="J209" s="46"/>
      <c r="K209" s="45"/>
      <c r="L209" s="45">
        <v>0</v>
      </c>
      <c r="M209" s="46"/>
      <c r="N209" s="46"/>
      <c r="O209" s="46"/>
      <c r="P209" s="46"/>
      <c r="Q209" s="46"/>
      <c r="R209" s="46">
        <v>579164.77</v>
      </c>
      <c r="S209" s="46">
        <v>61373.02</v>
      </c>
      <c r="T209" s="46">
        <v>117630.75</v>
      </c>
      <c r="U209" s="47"/>
    </row>
    <row r="210" spans="1:21" ht="12.75" customHeight="1" x14ac:dyDescent="0.25">
      <c r="A210" s="36">
        <f t="shared" si="10"/>
        <v>196</v>
      </c>
      <c r="B210" s="36">
        <v>10</v>
      </c>
      <c r="C210" s="37" t="s">
        <v>214</v>
      </c>
      <c r="D210" s="36" t="s">
        <v>312</v>
      </c>
      <c r="E210" s="46">
        <f t="shared" si="9"/>
        <v>5378335.2700000005</v>
      </c>
      <c r="F210" s="46">
        <v>2203228.12</v>
      </c>
      <c r="G210" s="46">
        <v>1340630.8600000001</v>
      </c>
      <c r="H210" s="46">
        <v>631708.81999999995</v>
      </c>
      <c r="I210" s="46">
        <v>538357.5</v>
      </c>
      <c r="J210" s="46"/>
      <c r="K210" s="45"/>
      <c r="L210" s="45">
        <v>0</v>
      </c>
      <c r="M210" s="46"/>
      <c r="N210" s="46"/>
      <c r="O210" s="46"/>
      <c r="P210" s="46"/>
      <c r="Q210" s="46"/>
      <c r="R210" s="46">
        <v>507542.62</v>
      </c>
      <c r="S210" s="46">
        <v>53783.35</v>
      </c>
      <c r="T210" s="46">
        <v>103084</v>
      </c>
      <c r="U210" s="47"/>
    </row>
    <row r="211" spans="1:21" ht="12.75" customHeight="1" x14ac:dyDescent="0.25">
      <c r="A211" s="36">
        <f t="shared" si="10"/>
        <v>197</v>
      </c>
      <c r="B211" s="36">
        <v>11</v>
      </c>
      <c r="C211" s="37" t="s">
        <v>214</v>
      </c>
      <c r="D211" s="36" t="s">
        <v>313</v>
      </c>
      <c r="E211" s="46">
        <f t="shared" si="9"/>
        <v>6130337.3799999999</v>
      </c>
      <c r="F211" s="46">
        <v>2511284.8199999998</v>
      </c>
      <c r="G211" s="46">
        <v>1528078.68</v>
      </c>
      <c r="H211" s="46">
        <v>720034.73</v>
      </c>
      <c r="I211" s="46">
        <v>613630.97</v>
      </c>
      <c r="J211" s="46"/>
      <c r="K211" s="45"/>
      <c r="L211" s="45">
        <v>0</v>
      </c>
      <c r="M211" s="46"/>
      <c r="N211" s="46"/>
      <c r="O211" s="46"/>
      <c r="P211" s="46"/>
      <c r="Q211" s="46"/>
      <c r="R211" s="46">
        <v>578507.54</v>
      </c>
      <c r="S211" s="46">
        <v>61303.37</v>
      </c>
      <c r="T211" s="46">
        <v>117497.27</v>
      </c>
      <c r="U211" s="47"/>
    </row>
    <row r="212" spans="1:21" ht="12.75" customHeight="1" x14ac:dyDescent="0.25">
      <c r="A212" s="36">
        <f t="shared" si="10"/>
        <v>198</v>
      </c>
      <c r="B212" s="36">
        <v>12</v>
      </c>
      <c r="C212" s="37" t="s">
        <v>214</v>
      </c>
      <c r="D212" s="36" t="s">
        <v>314</v>
      </c>
      <c r="E212" s="46">
        <f t="shared" si="9"/>
        <v>5731489.2000000002</v>
      </c>
      <c r="F212" s="46">
        <v>2347897.17</v>
      </c>
      <c r="G212" s="46">
        <v>1428659.78</v>
      </c>
      <c r="H212" s="46">
        <v>673188.29</v>
      </c>
      <c r="I212" s="46">
        <v>573707.30000000005</v>
      </c>
      <c r="J212" s="46"/>
      <c r="K212" s="45"/>
      <c r="L212" s="45">
        <v>0</v>
      </c>
      <c r="M212" s="46"/>
      <c r="N212" s="46"/>
      <c r="O212" s="46"/>
      <c r="P212" s="46"/>
      <c r="Q212" s="46"/>
      <c r="R212" s="46">
        <v>540869.04</v>
      </c>
      <c r="S212" s="46">
        <v>57314.89</v>
      </c>
      <c r="T212" s="46">
        <v>109852.73</v>
      </c>
      <c r="U212" s="47"/>
    </row>
    <row r="213" spans="1:21" ht="12.75" customHeight="1" x14ac:dyDescent="0.25">
      <c r="A213" s="36">
        <f t="shared" si="10"/>
        <v>199</v>
      </c>
      <c r="B213" s="36">
        <v>13</v>
      </c>
      <c r="C213" s="37" t="s">
        <v>214</v>
      </c>
      <c r="D213" s="36" t="s">
        <v>315</v>
      </c>
      <c r="E213" s="46">
        <f t="shared" si="9"/>
        <v>5254502.0899999989</v>
      </c>
      <c r="F213" s="46">
        <v>2152500.02</v>
      </c>
      <c r="G213" s="46">
        <v>1309763.57</v>
      </c>
      <c r="H213" s="46">
        <v>617164.07999999996</v>
      </c>
      <c r="I213" s="46">
        <v>525962.12</v>
      </c>
      <c r="J213" s="46"/>
      <c r="K213" s="45"/>
      <c r="L213" s="45">
        <v>0</v>
      </c>
      <c r="M213" s="46"/>
      <c r="N213" s="46"/>
      <c r="O213" s="46"/>
      <c r="P213" s="46"/>
      <c r="Q213" s="46"/>
      <c r="R213" s="46">
        <v>495856.73</v>
      </c>
      <c r="S213" s="46">
        <v>52545.02</v>
      </c>
      <c r="T213" s="46">
        <v>100710.55</v>
      </c>
      <c r="U213" s="47"/>
    </row>
    <row r="214" spans="1:21" ht="12.75" customHeight="1" x14ac:dyDescent="0.25">
      <c r="A214" s="36">
        <f t="shared" si="10"/>
        <v>200</v>
      </c>
      <c r="B214" s="36">
        <v>14</v>
      </c>
      <c r="C214" s="37" t="s">
        <v>214</v>
      </c>
      <c r="D214" s="36" t="s">
        <v>316</v>
      </c>
      <c r="E214" s="46">
        <f t="shared" si="9"/>
        <v>5254162.3600000003</v>
      </c>
      <c r="F214" s="46">
        <v>2152360.85</v>
      </c>
      <c r="G214" s="46">
        <v>1309678.8899999999</v>
      </c>
      <c r="H214" s="46">
        <v>617124.18000000005</v>
      </c>
      <c r="I214" s="46">
        <v>525928.11</v>
      </c>
      <c r="J214" s="46"/>
      <c r="K214" s="45"/>
      <c r="L214" s="45">
        <v>0</v>
      </c>
      <c r="M214" s="46"/>
      <c r="N214" s="46"/>
      <c r="O214" s="46"/>
      <c r="P214" s="46"/>
      <c r="Q214" s="46"/>
      <c r="R214" s="46">
        <v>495824.67</v>
      </c>
      <c r="S214" s="46">
        <v>52541.62</v>
      </c>
      <c r="T214" s="46">
        <v>100704.04</v>
      </c>
      <c r="U214" s="47"/>
    </row>
    <row r="215" spans="1:21" ht="12.75" customHeight="1" x14ac:dyDescent="0.25">
      <c r="A215" s="36">
        <f t="shared" si="10"/>
        <v>201</v>
      </c>
      <c r="B215" s="36">
        <v>15</v>
      </c>
      <c r="C215" s="37" t="s">
        <v>214</v>
      </c>
      <c r="D215" s="36" t="s">
        <v>317</v>
      </c>
      <c r="E215" s="46">
        <f t="shared" si="9"/>
        <v>39589086.390000001</v>
      </c>
      <c r="F215" s="46">
        <v>16018659.560000001</v>
      </c>
      <c r="G215" s="46">
        <v>6478063.9100000001</v>
      </c>
      <c r="H215" s="46">
        <v>6931939.3600000003</v>
      </c>
      <c r="I215" s="46">
        <v>5221522.63</v>
      </c>
      <c r="J215" s="46"/>
      <c r="K215" s="45"/>
      <c r="L215" s="45">
        <v>0</v>
      </c>
      <c r="M215" s="46"/>
      <c r="N215" s="46"/>
      <c r="O215" s="46"/>
      <c r="P215" s="46"/>
      <c r="Q215" s="46"/>
      <c r="R215" s="46">
        <v>3785280.69</v>
      </c>
      <c r="S215" s="46">
        <v>395890.86</v>
      </c>
      <c r="T215" s="46">
        <v>757729.38</v>
      </c>
      <c r="U215" s="47"/>
    </row>
    <row r="216" spans="1:21" ht="12.75" customHeight="1" x14ac:dyDescent="0.25">
      <c r="A216" s="36">
        <f t="shared" si="10"/>
        <v>202</v>
      </c>
      <c r="B216" s="36">
        <v>16</v>
      </c>
      <c r="C216" s="37" t="s">
        <v>214</v>
      </c>
      <c r="D216" s="36" t="s">
        <v>318</v>
      </c>
      <c r="E216" s="46">
        <f t="shared" si="9"/>
        <v>5302829.3100000005</v>
      </c>
      <c r="F216" s="46">
        <v>2172297.2000000002</v>
      </c>
      <c r="G216" s="46">
        <v>1321809.8600000001</v>
      </c>
      <c r="H216" s="46">
        <v>622840.32999999996</v>
      </c>
      <c r="I216" s="46">
        <v>530799.55000000005</v>
      </c>
      <c r="J216" s="46"/>
      <c r="K216" s="45"/>
      <c r="L216" s="45">
        <v>0</v>
      </c>
      <c r="M216" s="46"/>
      <c r="N216" s="46"/>
      <c r="O216" s="46"/>
      <c r="P216" s="46"/>
      <c r="Q216" s="46"/>
      <c r="R216" s="46">
        <v>500417.27</v>
      </c>
      <c r="S216" s="46">
        <v>53028.29</v>
      </c>
      <c r="T216" s="46">
        <v>101636.81</v>
      </c>
      <c r="U216" s="47"/>
    </row>
    <row r="217" spans="1:21" ht="12.75" customHeight="1" x14ac:dyDescent="0.25">
      <c r="A217" s="36">
        <f t="shared" si="10"/>
        <v>203</v>
      </c>
      <c r="B217" s="36">
        <v>17</v>
      </c>
      <c r="C217" s="37" t="s">
        <v>214</v>
      </c>
      <c r="D217" s="36" t="s">
        <v>319</v>
      </c>
      <c r="E217" s="46">
        <f t="shared" si="9"/>
        <v>3205394.06</v>
      </c>
      <c r="F217" s="46">
        <v>1313085.55</v>
      </c>
      <c r="G217" s="46">
        <v>798992.62</v>
      </c>
      <c r="H217" s="46">
        <v>376487.45</v>
      </c>
      <c r="I217" s="46">
        <v>320851.68</v>
      </c>
      <c r="J217" s="46"/>
      <c r="K217" s="45"/>
      <c r="L217" s="45">
        <v>0</v>
      </c>
      <c r="M217" s="46"/>
      <c r="N217" s="46"/>
      <c r="O217" s="46"/>
      <c r="P217" s="46"/>
      <c r="Q217" s="46"/>
      <c r="R217" s="46">
        <v>302486.55</v>
      </c>
      <c r="S217" s="46">
        <v>32053.94</v>
      </c>
      <c r="T217" s="46">
        <v>61436.27</v>
      </c>
      <c r="U217" s="47"/>
    </row>
    <row r="218" spans="1:21" ht="12.75" customHeight="1" x14ac:dyDescent="0.25">
      <c r="A218" s="36">
        <f t="shared" si="10"/>
        <v>204</v>
      </c>
      <c r="B218" s="36">
        <v>18</v>
      </c>
      <c r="C218" s="37" t="s">
        <v>214</v>
      </c>
      <c r="D218" s="36" t="s">
        <v>320</v>
      </c>
      <c r="E218" s="46">
        <f t="shared" si="9"/>
        <v>4471827.5900000008</v>
      </c>
      <c r="F218" s="46">
        <v>2117428.7400000002</v>
      </c>
      <c r="G218" s="46">
        <v>1288423.23</v>
      </c>
      <c r="H218" s="46"/>
      <c r="I218" s="46">
        <v>517392.47</v>
      </c>
      <c r="J218" s="46"/>
      <c r="K218" s="45"/>
      <c r="L218" s="45">
        <v>0</v>
      </c>
      <c r="M218" s="46"/>
      <c r="N218" s="46"/>
      <c r="O218" s="46"/>
      <c r="P218" s="46"/>
      <c r="Q218" s="46"/>
      <c r="R218" s="46">
        <v>418071.46</v>
      </c>
      <c r="S218" s="46">
        <v>44718.28</v>
      </c>
      <c r="T218" s="46">
        <v>85793.41</v>
      </c>
      <c r="U218" s="47"/>
    </row>
    <row r="219" spans="1:21" ht="15" x14ac:dyDescent="0.25">
      <c r="A219" s="36">
        <f t="shared" si="10"/>
        <v>205</v>
      </c>
      <c r="B219" s="36">
        <v>19</v>
      </c>
      <c r="C219" s="37" t="s">
        <v>214</v>
      </c>
      <c r="D219" s="36" t="s">
        <v>321</v>
      </c>
      <c r="E219" s="46">
        <f t="shared" si="9"/>
        <v>6183505.8099999996</v>
      </c>
      <c r="F219" s="46">
        <v>2533065.19</v>
      </c>
      <c r="G219" s="46">
        <v>1541331.71</v>
      </c>
      <c r="H219" s="46">
        <v>726279.6</v>
      </c>
      <c r="I219" s="46">
        <v>618953</v>
      </c>
      <c r="J219" s="46"/>
      <c r="K219" s="45"/>
      <c r="L219" s="45">
        <v>0</v>
      </c>
      <c r="M219" s="46"/>
      <c r="N219" s="46"/>
      <c r="O219" s="46"/>
      <c r="P219" s="46"/>
      <c r="Q219" s="46"/>
      <c r="R219" s="46">
        <v>583524.93000000005</v>
      </c>
      <c r="S219" s="46">
        <v>61835.06</v>
      </c>
      <c r="T219" s="46">
        <v>118516.32</v>
      </c>
      <c r="U219" s="47"/>
    </row>
    <row r="220" spans="1:21" ht="12.75" customHeight="1" x14ac:dyDescent="0.25">
      <c r="A220" s="36">
        <f t="shared" si="10"/>
        <v>206</v>
      </c>
      <c r="B220" s="36">
        <v>20</v>
      </c>
      <c r="C220" s="37" t="s">
        <v>214</v>
      </c>
      <c r="D220" s="36" t="s">
        <v>322</v>
      </c>
      <c r="E220" s="46">
        <f t="shared" si="9"/>
        <v>13001803.039999999</v>
      </c>
      <c r="F220" s="46">
        <v>2270796.02</v>
      </c>
      <c r="G220" s="46">
        <v>1381744.89</v>
      </c>
      <c r="H220" s="46">
        <v>651081.87</v>
      </c>
      <c r="I220" s="46">
        <v>554867.68000000005</v>
      </c>
      <c r="J220" s="46"/>
      <c r="K220" s="45"/>
      <c r="L220" s="45">
        <v>0</v>
      </c>
      <c r="M220" s="46"/>
      <c r="N220" s="46">
        <v>6569022.7999999998</v>
      </c>
      <c r="O220" s="46"/>
      <c r="P220" s="46"/>
      <c r="Q220" s="46"/>
      <c r="R220" s="46">
        <v>1194375.18</v>
      </c>
      <c r="S220" s="46">
        <v>130018.03</v>
      </c>
      <c r="T220" s="46">
        <v>249896.57</v>
      </c>
      <c r="U220" s="47"/>
    </row>
    <row r="221" spans="1:21" ht="15" x14ac:dyDescent="0.25">
      <c r="A221" s="36">
        <f t="shared" si="10"/>
        <v>207</v>
      </c>
      <c r="B221" s="36">
        <v>21</v>
      </c>
      <c r="C221" s="37" t="s">
        <v>214</v>
      </c>
      <c r="D221" s="36" t="s">
        <v>323</v>
      </c>
      <c r="E221" s="46">
        <f t="shared" si="9"/>
        <v>18832745.980000004</v>
      </c>
      <c r="F221" s="46">
        <v>2274101.35</v>
      </c>
      <c r="G221" s="46">
        <v>1383756.14</v>
      </c>
      <c r="H221" s="46">
        <v>652029.56999999995</v>
      </c>
      <c r="I221" s="46">
        <v>555675.32999999996</v>
      </c>
      <c r="J221" s="46"/>
      <c r="K221" s="45"/>
      <c r="L221" s="45">
        <v>0</v>
      </c>
      <c r="M221" s="46"/>
      <c r="N221" s="46">
        <v>6578584.54</v>
      </c>
      <c r="O221" s="46"/>
      <c r="P221" s="46"/>
      <c r="Q221" s="46">
        <v>5062000.12</v>
      </c>
      <c r="R221" s="46">
        <v>1777315.46</v>
      </c>
      <c r="S221" s="46">
        <v>188327.46</v>
      </c>
      <c r="T221" s="46">
        <v>360956.01</v>
      </c>
      <c r="U221" s="47"/>
    </row>
    <row r="222" spans="1:21" ht="15" x14ac:dyDescent="0.25">
      <c r="A222" s="36">
        <f t="shared" si="10"/>
        <v>208</v>
      </c>
      <c r="B222" s="36">
        <v>22</v>
      </c>
      <c r="C222" s="37" t="s">
        <v>214</v>
      </c>
      <c r="D222" s="36" t="s">
        <v>324</v>
      </c>
      <c r="E222" s="46">
        <f t="shared" si="9"/>
        <v>7004012.5499999998</v>
      </c>
      <c r="F222" s="46"/>
      <c r="G222" s="46"/>
      <c r="H222" s="46"/>
      <c r="I222" s="46"/>
      <c r="J222" s="46"/>
      <c r="K222" s="45"/>
      <c r="L222" s="45">
        <v>0</v>
      </c>
      <c r="M222" s="46"/>
      <c r="N222" s="46">
        <v>6168714.0099999998</v>
      </c>
      <c r="O222" s="46"/>
      <c r="P222" s="46"/>
      <c r="Q222" s="46"/>
      <c r="R222" s="46">
        <v>630361.13</v>
      </c>
      <c r="S222" s="46">
        <v>70040.13</v>
      </c>
      <c r="T222" s="46">
        <v>134897.28</v>
      </c>
      <c r="U222" s="47"/>
    </row>
    <row r="223" spans="1:21" ht="12.75" customHeight="1" x14ac:dyDescent="0.25">
      <c r="A223" s="36">
        <f t="shared" si="10"/>
        <v>209</v>
      </c>
      <c r="B223" s="36">
        <v>23</v>
      </c>
      <c r="C223" s="37" t="s">
        <v>214</v>
      </c>
      <c r="D223" s="36" t="s">
        <v>325</v>
      </c>
      <c r="E223" s="46">
        <f t="shared" si="9"/>
        <v>12418907.240000002</v>
      </c>
      <c r="F223" s="46">
        <v>2168991.87</v>
      </c>
      <c r="G223" s="46">
        <v>1319798.6200000001</v>
      </c>
      <c r="H223" s="46">
        <v>621892.62</v>
      </c>
      <c r="I223" s="46">
        <v>529991.89</v>
      </c>
      <c r="J223" s="46"/>
      <c r="K223" s="45"/>
      <c r="L223" s="45">
        <v>0</v>
      </c>
      <c r="M223" s="46"/>
      <c r="N223" s="46">
        <v>6274520.9000000004</v>
      </c>
      <c r="O223" s="46"/>
      <c r="P223" s="46"/>
      <c r="Q223" s="46"/>
      <c r="R223" s="46">
        <v>1140829.04</v>
      </c>
      <c r="S223" s="46">
        <v>124189.07</v>
      </c>
      <c r="T223" s="46">
        <v>238693.23</v>
      </c>
      <c r="U223" s="47"/>
    </row>
    <row r="224" spans="1:21" ht="12.75" customHeight="1" x14ac:dyDescent="0.25">
      <c r="A224" s="36">
        <f t="shared" si="10"/>
        <v>210</v>
      </c>
      <c r="B224" s="36">
        <v>24</v>
      </c>
      <c r="C224" s="37" t="s">
        <v>214</v>
      </c>
      <c r="D224" s="36" t="s">
        <v>327</v>
      </c>
      <c r="E224" s="46">
        <f t="shared" si="9"/>
        <v>14151657.579999998</v>
      </c>
      <c r="F224" s="46">
        <v>2471620.86</v>
      </c>
      <c r="G224" s="46">
        <v>1503943.77</v>
      </c>
      <c r="H224" s="46">
        <v>708662.3</v>
      </c>
      <c r="I224" s="46">
        <v>603939.11</v>
      </c>
      <c r="J224" s="46"/>
      <c r="K224" s="45"/>
      <c r="L224" s="45">
        <v>0</v>
      </c>
      <c r="M224" s="46"/>
      <c r="N224" s="46">
        <v>7149974.5899999999</v>
      </c>
      <c r="O224" s="46"/>
      <c r="P224" s="46"/>
      <c r="Q224" s="46"/>
      <c r="R224" s="46">
        <v>1300003.43</v>
      </c>
      <c r="S224" s="46">
        <v>141516.57999999999</v>
      </c>
      <c r="T224" s="46">
        <v>271996.94</v>
      </c>
      <c r="U224" s="47"/>
    </row>
    <row r="225" spans="1:21" ht="15" x14ac:dyDescent="0.25">
      <c r="A225" s="36">
        <f t="shared" si="10"/>
        <v>211</v>
      </c>
      <c r="B225" s="36">
        <v>25</v>
      </c>
      <c r="C225" s="37" t="s">
        <v>214</v>
      </c>
      <c r="D225" s="36" t="s">
        <v>328</v>
      </c>
      <c r="E225" s="46">
        <f t="shared" si="9"/>
        <v>19870051.559999999</v>
      </c>
      <c r="F225" s="46">
        <v>2576278.02</v>
      </c>
      <c r="G225" s="46">
        <v>1567626.06</v>
      </c>
      <c r="H225" s="46">
        <v>738669.57</v>
      </c>
      <c r="I225" s="46">
        <v>629512.02</v>
      </c>
      <c r="J225" s="46"/>
      <c r="K225" s="45"/>
      <c r="L225" s="45">
        <v>0</v>
      </c>
      <c r="M225" s="46"/>
      <c r="N225" s="46"/>
      <c r="O225" s="46"/>
      <c r="P225" s="46">
        <v>6093851.4299999997</v>
      </c>
      <c r="Q225" s="46">
        <v>5734625.5599999996</v>
      </c>
      <c r="R225" s="46">
        <v>1951585.4</v>
      </c>
      <c r="S225" s="46">
        <v>198700.52</v>
      </c>
      <c r="T225" s="46">
        <v>379202.98</v>
      </c>
      <c r="U225" s="47"/>
    </row>
    <row r="226" spans="1:21" ht="12.75" customHeight="1" x14ac:dyDescent="0.25">
      <c r="A226" s="36">
        <f t="shared" si="10"/>
        <v>212</v>
      </c>
      <c r="B226" s="36">
        <v>26</v>
      </c>
      <c r="C226" s="37" t="s">
        <v>214</v>
      </c>
      <c r="D226" s="36" t="s">
        <v>330</v>
      </c>
      <c r="E226" s="46">
        <f t="shared" si="9"/>
        <v>19879263.390000001</v>
      </c>
      <c r="F226" s="46">
        <v>3397167.19</v>
      </c>
      <c r="G226" s="46">
        <v>1373839.43</v>
      </c>
      <c r="H226" s="46">
        <v>1470095.35</v>
      </c>
      <c r="I226" s="46">
        <v>1107357.6599999999</v>
      </c>
      <c r="J226" s="46"/>
      <c r="K226" s="45"/>
      <c r="L226" s="45">
        <v>0</v>
      </c>
      <c r="M226" s="46"/>
      <c r="N226" s="46">
        <v>6166484.6399999997</v>
      </c>
      <c r="O226" s="46"/>
      <c r="P226" s="46">
        <v>3903530.46</v>
      </c>
      <c r="Q226" s="46"/>
      <c r="R226" s="46">
        <v>1881089.27</v>
      </c>
      <c r="S226" s="46">
        <v>198792.63</v>
      </c>
      <c r="T226" s="46">
        <v>380906.76</v>
      </c>
      <c r="U226" s="47"/>
    </row>
    <row r="227" spans="1:21" ht="12.75" customHeight="1" x14ac:dyDescent="0.25">
      <c r="A227" s="36">
        <f t="shared" si="10"/>
        <v>213</v>
      </c>
      <c r="B227" s="36">
        <v>27</v>
      </c>
      <c r="C227" s="37" t="s">
        <v>214</v>
      </c>
      <c r="D227" s="36" t="s">
        <v>331</v>
      </c>
      <c r="E227" s="46">
        <f t="shared" si="9"/>
        <v>11602779.099999998</v>
      </c>
      <c r="F227" s="46">
        <v>4753063.5199999996</v>
      </c>
      <c r="G227" s="46">
        <v>2892166.98</v>
      </c>
      <c r="H227" s="46">
        <v>1362796.77</v>
      </c>
      <c r="I227" s="46">
        <v>1161408.29</v>
      </c>
      <c r="J227" s="46"/>
      <c r="K227" s="45"/>
      <c r="L227" s="45">
        <v>0</v>
      </c>
      <c r="M227" s="46"/>
      <c r="N227" s="46"/>
      <c r="O227" s="46"/>
      <c r="P227" s="46"/>
      <c r="Q227" s="46"/>
      <c r="R227" s="46">
        <v>1094930.79</v>
      </c>
      <c r="S227" s="46">
        <v>116027.79</v>
      </c>
      <c r="T227" s="46">
        <v>222384.96</v>
      </c>
      <c r="U227" s="47"/>
    </row>
    <row r="228" spans="1:21" ht="12.75" customHeight="1" x14ac:dyDescent="0.25">
      <c r="A228" s="36">
        <f t="shared" si="10"/>
        <v>214</v>
      </c>
      <c r="B228" s="36">
        <v>28</v>
      </c>
      <c r="C228" s="37" t="s">
        <v>214</v>
      </c>
      <c r="D228" s="36" t="s">
        <v>332</v>
      </c>
      <c r="E228" s="46">
        <f t="shared" si="9"/>
        <v>9492522.8699999992</v>
      </c>
      <c r="F228" s="46">
        <v>3840894.2</v>
      </c>
      <c r="G228" s="46">
        <v>1553285.9</v>
      </c>
      <c r="H228" s="46">
        <v>1662114.46</v>
      </c>
      <c r="I228" s="46">
        <v>1251997.1399999999</v>
      </c>
      <c r="J228" s="46"/>
      <c r="K228" s="45"/>
      <c r="L228" s="45">
        <v>0</v>
      </c>
      <c r="M228" s="46"/>
      <c r="N228" s="46"/>
      <c r="O228" s="46"/>
      <c r="P228" s="46"/>
      <c r="Q228" s="46"/>
      <c r="R228" s="46">
        <v>907620.43</v>
      </c>
      <c r="S228" s="46">
        <v>94925.23</v>
      </c>
      <c r="T228" s="46">
        <v>181685.51</v>
      </c>
      <c r="U228" s="47"/>
    </row>
    <row r="229" spans="1:21" ht="12.75" customHeight="1" x14ac:dyDescent="0.25">
      <c r="A229" s="36">
        <f t="shared" si="10"/>
        <v>215</v>
      </c>
      <c r="B229" s="36">
        <v>29</v>
      </c>
      <c r="C229" s="37" t="s">
        <v>214</v>
      </c>
      <c r="D229" s="36" t="s">
        <v>333</v>
      </c>
      <c r="E229" s="46">
        <f t="shared" si="9"/>
        <v>12552533.73</v>
      </c>
      <c r="F229" s="46">
        <v>2512085.0499999998</v>
      </c>
      <c r="G229" s="46">
        <v>1528565.61</v>
      </c>
      <c r="H229" s="46">
        <v>720264.18</v>
      </c>
      <c r="I229" s="46">
        <v>613826.51</v>
      </c>
      <c r="J229" s="46"/>
      <c r="K229" s="45"/>
      <c r="L229" s="45">
        <v>0</v>
      </c>
      <c r="M229" s="46"/>
      <c r="N229" s="46"/>
      <c r="O229" s="46"/>
      <c r="P229" s="46"/>
      <c r="Q229" s="46">
        <v>5591736.2199999997</v>
      </c>
      <c r="R229" s="46">
        <v>1220716.17</v>
      </c>
      <c r="S229" s="46">
        <v>125525.34</v>
      </c>
      <c r="T229" s="46">
        <v>239814.65</v>
      </c>
      <c r="U229" s="47"/>
    </row>
    <row r="230" spans="1:21" ht="12.75" customHeight="1" x14ac:dyDescent="0.25">
      <c r="A230" s="36">
        <f t="shared" si="10"/>
        <v>216</v>
      </c>
      <c r="B230" s="36">
        <v>30</v>
      </c>
      <c r="C230" s="37" t="s">
        <v>334</v>
      </c>
      <c r="D230" s="36" t="s">
        <v>335</v>
      </c>
      <c r="E230" s="46">
        <f t="shared" si="9"/>
        <v>968656.32000000007</v>
      </c>
      <c r="F230" s="46"/>
      <c r="G230" s="46"/>
      <c r="H230" s="46">
        <v>843655.1</v>
      </c>
      <c r="I230" s="46"/>
      <c r="J230" s="46"/>
      <c r="K230" s="45"/>
      <c r="L230" s="45">
        <v>0</v>
      </c>
      <c r="M230" s="46"/>
      <c r="N230" s="46"/>
      <c r="O230" s="46"/>
      <c r="P230" s="46"/>
      <c r="Q230" s="46"/>
      <c r="R230" s="46">
        <v>96865.63</v>
      </c>
      <c r="S230" s="46">
        <v>9686.56</v>
      </c>
      <c r="T230" s="46">
        <v>18449.03</v>
      </c>
      <c r="U230" s="47"/>
    </row>
    <row r="231" spans="1:21" ht="12.75" customHeight="1" x14ac:dyDescent="0.25">
      <c r="A231" s="36">
        <f t="shared" si="10"/>
        <v>217</v>
      </c>
      <c r="B231" s="36">
        <v>31</v>
      </c>
      <c r="C231" s="37" t="s">
        <v>334</v>
      </c>
      <c r="D231" s="36" t="s">
        <v>336</v>
      </c>
      <c r="E231" s="46">
        <f t="shared" si="9"/>
        <v>6785345.2999999998</v>
      </c>
      <c r="F231" s="46">
        <v>2779607.97</v>
      </c>
      <c r="G231" s="46">
        <v>1691349.24</v>
      </c>
      <c r="H231" s="46">
        <v>796968.26</v>
      </c>
      <c r="I231" s="46">
        <v>679195.58</v>
      </c>
      <c r="J231" s="46"/>
      <c r="K231" s="45"/>
      <c r="L231" s="45">
        <v>0</v>
      </c>
      <c r="M231" s="46"/>
      <c r="N231" s="46"/>
      <c r="O231" s="46"/>
      <c r="P231" s="46"/>
      <c r="Q231" s="46"/>
      <c r="R231" s="46">
        <v>640319.31000000006</v>
      </c>
      <c r="S231" s="46">
        <v>67853.45</v>
      </c>
      <c r="T231" s="46">
        <v>130051.49</v>
      </c>
      <c r="U231" s="47"/>
    </row>
    <row r="232" spans="1:21" ht="12.75" customHeight="1" x14ac:dyDescent="0.25">
      <c r="A232" s="36">
        <f t="shared" si="10"/>
        <v>218</v>
      </c>
      <c r="B232" s="36">
        <v>32</v>
      </c>
      <c r="C232" s="37" t="s">
        <v>334</v>
      </c>
      <c r="D232" s="36" t="s">
        <v>337</v>
      </c>
      <c r="E232" s="46">
        <f t="shared" si="9"/>
        <v>6856912.6600000001</v>
      </c>
      <c r="F232" s="46">
        <v>3188111.87</v>
      </c>
      <c r="G232" s="46">
        <v>1939917.67</v>
      </c>
      <c r="H232" s="46">
        <v>914094.36</v>
      </c>
      <c r="I232" s="46"/>
      <c r="J232" s="46"/>
      <c r="K232" s="45"/>
      <c r="L232" s="45">
        <v>0</v>
      </c>
      <c r="M232" s="46"/>
      <c r="N232" s="46"/>
      <c r="O232" s="46"/>
      <c r="P232" s="46"/>
      <c r="Q232" s="46"/>
      <c r="R232" s="46">
        <v>614090.62</v>
      </c>
      <c r="S232" s="46">
        <v>68569.13</v>
      </c>
      <c r="T232" s="46">
        <v>132129.01</v>
      </c>
      <c r="U232" s="47"/>
    </row>
    <row r="233" spans="1:21" ht="15" x14ac:dyDescent="0.25">
      <c r="A233" s="36">
        <f t="shared" si="10"/>
        <v>219</v>
      </c>
      <c r="B233" s="36">
        <v>33</v>
      </c>
      <c r="C233" s="37" t="s">
        <v>334</v>
      </c>
      <c r="D233" s="36" t="s">
        <v>338</v>
      </c>
      <c r="E233" s="46">
        <f t="shared" si="9"/>
        <v>8451278.9900000002</v>
      </c>
      <c r="F233" s="46">
        <v>3929410.25</v>
      </c>
      <c r="G233" s="46">
        <v>2390986.48</v>
      </c>
      <c r="H233" s="46">
        <v>1126639.18</v>
      </c>
      <c r="I233" s="46"/>
      <c r="J233" s="46"/>
      <c r="K233" s="45"/>
      <c r="L233" s="45">
        <v>0</v>
      </c>
      <c r="M233" s="46"/>
      <c r="N233" s="46"/>
      <c r="O233" s="46"/>
      <c r="P233" s="46"/>
      <c r="Q233" s="46"/>
      <c r="R233" s="46">
        <v>756878.7</v>
      </c>
      <c r="S233" s="46">
        <v>84512.79</v>
      </c>
      <c r="T233" s="46">
        <v>162851.59</v>
      </c>
      <c r="U233" s="47"/>
    </row>
    <row r="234" spans="1:21" ht="12.75" customHeight="1" x14ac:dyDescent="0.25">
      <c r="A234" s="36">
        <f t="shared" si="10"/>
        <v>220</v>
      </c>
      <c r="B234" s="36">
        <v>34</v>
      </c>
      <c r="C234" s="37" t="s">
        <v>334</v>
      </c>
      <c r="D234" s="36" t="s">
        <v>339</v>
      </c>
      <c r="E234" s="46">
        <f t="shared" si="9"/>
        <v>14824100.669999998</v>
      </c>
      <c r="F234" s="46"/>
      <c r="G234" s="46"/>
      <c r="H234" s="46"/>
      <c r="I234" s="46"/>
      <c r="J234" s="46"/>
      <c r="K234" s="45"/>
      <c r="L234" s="45">
        <v>0</v>
      </c>
      <c r="M234" s="46"/>
      <c r="N234" s="46">
        <v>7342719.3300000001</v>
      </c>
      <c r="O234" s="46"/>
      <c r="P234" s="46"/>
      <c r="Q234" s="46">
        <v>5649976.21</v>
      </c>
      <c r="R234" s="46">
        <v>1399040.18</v>
      </c>
      <c r="S234" s="46">
        <v>148241.01</v>
      </c>
      <c r="T234" s="46">
        <v>284123.94</v>
      </c>
      <c r="U234" s="47"/>
    </row>
    <row r="235" spans="1:21" ht="15" x14ac:dyDescent="0.25">
      <c r="A235" s="36">
        <f t="shared" si="10"/>
        <v>221</v>
      </c>
      <c r="B235" s="36">
        <v>35</v>
      </c>
      <c r="C235" s="37" t="s">
        <v>334</v>
      </c>
      <c r="D235" s="36" t="s">
        <v>340</v>
      </c>
      <c r="E235" s="46">
        <f t="shared" si="9"/>
        <v>14842998.33</v>
      </c>
      <c r="F235" s="46"/>
      <c r="G235" s="46"/>
      <c r="H235" s="46"/>
      <c r="I235" s="46"/>
      <c r="J235" s="46"/>
      <c r="K235" s="45"/>
      <c r="L235" s="45">
        <v>0</v>
      </c>
      <c r="M235" s="46"/>
      <c r="N235" s="46">
        <v>7352079.7800000003</v>
      </c>
      <c r="O235" s="46"/>
      <c r="P235" s="46"/>
      <c r="Q235" s="46">
        <v>5657178.7599999998</v>
      </c>
      <c r="R235" s="46">
        <v>1400823.67</v>
      </c>
      <c r="S235" s="46">
        <v>148429.98000000001</v>
      </c>
      <c r="T235" s="46">
        <v>284486.14</v>
      </c>
      <c r="U235" s="47"/>
    </row>
    <row r="236" spans="1:21" ht="15" x14ac:dyDescent="0.25">
      <c r="A236" s="36">
        <f t="shared" si="10"/>
        <v>222</v>
      </c>
      <c r="B236" s="36">
        <v>36</v>
      </c>
      <c r="C236" s="37" t="s">
        <v>334</v>
      </c>
      <c r="D236" s="36" t="s">
        <v>341</v>
      </c>
      <c r="E236" s="46">
        <f t="shared" si="9"/>
        <v>14789556.549999999</v>
      </c>
      <c r="F236" s="84"/>
      <c r="G236" s="84"/>
      <c r="H236" s="84"/>
      <c r="I236" s="84"/>
      <c r="J236" s="84"/>
      <c r="K236" s="92"/>
      <c r="L236" s="92">
        <v>0</v>
      </c>
      <c r="M236" s="84"/>
      <c r="N236" s="84">
        <v>7325608.8300000001</v>
      </c>
      <c r="O236" s="84"/>
      <c r="P236" s="84"/>
      <c r="Q236" s="84">
        <v>5636810.2599999998</v>
      </c>
      <c r="R236" s="84">
        <v>1395780.04</v>
      </c>
      <c r="S236" s="84">
        <v>147895.57</v>
      </c>
      <c r="T236" s="46">
        <v>283461.84999999998</v>
      </c>
      <c r="U236" s="47"/>
    </row>
    <row r="237" spans="1:21" ht="15" x14ac:dyDescent="0.25">
      <c r="A237" s="36">
        <f t="shared" si="10"/>
        <v>223</v>
      </c>
      <c r="B237" s="36">
        <v>37</v>
      </c>
      <c r="C237" s="37" t="s">
        <v>342</v>
      </c>
      <c r="D237" s="36" t="s">
        <v>343</v>
      </c>
      <c r="E237" s="85">
        <f t="shared" si="9"/>
        <v>4789637.0600000005</v>
      </c>
      <c r="F237" s="93">
        <v>1956022.07</v>
      </c>
      <c r="G237" s="46">
        <v>1190211.08</v>
      </c>
      <c r="H237" s="46">
        <v>560830.62</v>
      </c>
      <c r="I237" s="46">
        <v>477953.38</v>
      </c>
      <c r="J237" s="46"/>
      <c r="K237" s="45"/>
      <c r="L237" s="93">
        <v>207894.43</v>
      </c>
      <c r="M237" s="46"/>
      <c r="N237" s="46"/>
      <c r="O237" s="46"/>
      <c r="P237" s="46"/>
      <c r="Q237" s="46"/>
      <c r="R237" s="46">
        <v>274877.40000000002</v>
      </c>
      <c r="S237" s="46">
        <v>25784</v>
      </c>
      <c r="T237" s="94">
        <v>96064.08</v>
      </c>
      <c r="U237" s="47"/>
    </row>
    <row r="238" spans="1:21" ht="12.75" customHeight="1" x14ac:dyDescent="0.25">
      <c r="A238" s="36">
        <f t="shared" si="10"/>
        <v>224</v>
      </c>
      <c r="B238" s="36">
        <v>38</v>
      </c>
      <c r="C238" s="37" t="s">
        <v>342</v>
      </c>
      <c r="D238" s="36" t="s">
        <v>344</v>
      </c>
      <c r="E238" s="85">
        <f t="shared" si="9"/>
        <v>3908260.23</v>
      </c>
      <c r="F238" s="93">
        <v>2560605.41</v>
      </c>
      <c r="G238" s="46"/>
      <c r="H238" s="46">
        <v>1021771.25</v>
      </c>
      <c r="I238" s="46"/>
      <c r="J238" s="46"/>
      <c r="K238" s="45"/>
      <c r="L238" s="93">
        <v>93686.5</v>
      </c>
      <c r="M238" s="46"/>
      <c r="N238" s="46"/>
      <c r="O238" s="46"/>
      <c r="P238" s="46"/>
      <c r="Q238" s="46"/>
      <c r="R238" s="46">
        <v>117316.33</v>
      </c>
      <c r="S238" s="46">
        <v>11731.63</v>
      </c>
      <c r="T238" s="94">
        <v>103149.11</v>
      </c>
      <c r="U238" s="47"/>
    </row>
    <row r="239" spans="1:21" ht="12.75" customHeight="1" x14ac:dyDescent="0.25">
      <c r="A239" s="36">
        <f t="shared" si="10"/>
        <v>225</v>
      </c>
      <c r="B239" s="36">
        <v>39</v>
      </c>
      <c r="C239" s="37" t="s">
        <v>342</v>
      </c>
      <c r="D239" s="36" t="s">
        <v>345</v>
      </c>
      <c r="E239" s="46">
        <f t="shared" si="9"/>
        <v>5932442.0899999989</v>
      </c>
      <c r="F239" s="90">
        <v>2430217.2599999998</v>
      </c>
      <c r="G239" s="90">
        <v>1478750.3</v>
      </c>
      <c r="H239" s="90">
        <v>696791.08</v>
      </c>
      <c r="I239" s="90">
        <v>593822.17000000004</v>
      </c>
      <c r="J239" s="90"/>
      <c r="K239" s="95"/>
      <c r="L239" s="95">
        <v>0</v>
      </c>
      <c r="M239" s="90"/>
      <c r="N239" s="90"/>
      <c r="O239" s="90"/>
      <c r="P239" s="90"/>
      <c r="Q239" s="90"/>
      <c r="R239" s="90">
        <v>559832.56000000006</v>
      </c>
      <c r="S239" s="90">
        <v>59324.42</v>
      </c>
      <c r="T239" s="46">
        <v>113704.3</v>
      </c>
      <c r="U239" s="47"/>
    </row>
    <row r="240" spans="1:21" ht="12.75" customHeight="1" x14ac:dyDescent="0.25">
      <c r="A240" s="36">
        <f t="shared" si="10"/>
        <v>226</v>
      </c>
      <c r="B240" s="36">
        <v>40</v>
      </c>
      <c r="C240" s="37" t="s">
        <v>342</v>
      </c>
      <c r="D240" s="36" t="s">
        <v>346</v>
      </c>
      <c r="E240" s="46">
        <f t="shared" si="9"/>
        <v>8054423.1499999994</v>
      </c>
      <c r="F240" s="46">
        <v>3299484.07</v>
      </c>
      <c r="G240" s="46">
        <v>2007685.96</v>
      </c>
      <c r="H240" s="46">
        <v>946026.96</v>
      </c>
      <c r="I240" s="46">
        <v>806227</v>
      </c>
      <c r="J240" s="46"/>
      <c r="K240" s="45"/>
      <c r="L240" s="45">
        <v>0</v>
      </c>
      <c r="M240" s="46"/>
      <c r="N240" s="46"/>
      <c r="O240" s="46"/>
      <c r="P240" s="46"/>
      <c r="Q240" s="46"/>
      <c r="R240" s="46">
        <v>760079.62</v>
      </c>
      <c r="S240" s="46">
        <v>80544.23</v>
      </c>
      <c r="T240" s="46">
        <v>154375.31</v>
      </c>
      <c r="U240" s="47"/>
    </row>
    <row r="241" spans="1:21" ht="15" x14ac:dyDescent="0.25">
      <c r="A241" s="36">
        <f t="shared" si="10"/>
        <v>227</v>
      </c>
      <c r="B241" s="36">
        <v>41</v>
      </c>
      <c r="C241" s="37" t="s">
        <v>342</v>
      </c>
      <c r="D241" s="36" t="s">
        <v>347</v>
      </c>
      <c r="E241" s="46">
        <f t="shared" si="9"/>
        <v>3324875.02</v>
      </c>
      <c r="F241" s="46"/>
      <c r="G241" s="46"/>
      <c r="H241" s="46"/>
      <c r="I241" s="46"/>
      <c r="J241" s="46"/>
      <c r="K241" s="45"/>
      <c r="L241" s="45">
        <v>0</v>
      </c>
      <c r="M241" s="46"/>
      <c r="N241" s="46"/>
      <c r="O241" s="46"/>
      <c r="P241" s="46"/>
      <c r="Q241" s="46">
        <v>2895813.2</v>
      </c>
      <c r="R241" s="46">
        <v>332487.5</v>
      </c>
      <c r="S241" s="46">
        <v>33248.75</v>
      </c>
      <c r="T241" s="46">
        <v>63325.57</v>
      </c>
      <c r="U241" s="47"/>
    </row>
    <row r="242" spans="1:21" ht="15" x14ac:dyDescent="0.25">
      <c r="A242" s="36">
        <f t="shared" si="10"/>
        <v>228</v>
      </c>
      <c r="B242" s="36">
        <v>42</v>
      </c>
      <c r="C242" s="37" t="s">
        <v>348</v>
      </c>
      <c r="D242" s="36" t="s">
        <v>349</v>
      </c>
      <c r="E242" s="46">
        <f t="shared" si="9"/>
        <v>7582956.7499999991</v>
      </c>
      <c r="F242" s="46">
        <v>3106348.47</v>
      </c>
      <c r="G242" s="46">
        <v>1890165.87</v>
      </c>
      <c r="H242" s="46">
        <v>890651.19</v>
      </c>
      <c r="I242" s="46">
        <v>759034.43</v>
      </c>
      <c r="J242" s="46"/>
      <c r="K242" s="45"/>
      <c r="L242" s="45">
        <v>0</v>
      </c>
      <c r="M242" s="46"/>
      <c r="N242" s="46"/>
      <c r="O242" s="46"/>
      <c r="P242" s="46"/>
      <c r="Q242" s="46"/>
      <c r="R242" s="46">
        <v>715588.29</v>
      </c>
      <c r="S242" s="46">
        <v>75829.570000000007</v>
      </c>
      <c r="T242" s="46">
        <v>145338.93</v>
      </c>
      <c r="U242" s="47"/>
    </row>
    <row r="243" spans="1:21" ht="12.75" customHeight="1" x14ac:dyDescent="0.25">
      <c r="A243" s="36">
        <f t="shared" si="10"/>
        <v>229</v>
      </c>
      <c r="B243" s="36">
        <v>43</v>
      </c>
      <c r="C243" s="37" t="s">
        <v>348</v>
      </c>
      <c r="D243" s="36" t="s">
        <v>350</v>
      </c>
      <c r="E243" s="46">
        <f t="shared" si="9"/>
        <v>14770776.370000001</v>
      </c>
      <c r="F243" s="46"/>
      <c r="G243" s="46"/>
      <c r="H243" s="46"/>
      <c r="I243" s="46"/>
      <c r="J243" s="46"/>
      <c r="K243" s="45"/>
      <c r="L243" s="45">
        <v>0</v>
      </c>
      <c r="M243" s="46"/>
      <c r="N243" s="46">
        <v>13009213.59</v>
      </c>
      <c r="O243" s="46"/>
      <c r="P243" s="46"/>
      <c r="Q243" s="46"/>
      <c r="R243" s="46">
        <v>1329369.8700000001</v>
      </c>
      <c r="S243" s="46">
        <v>147707.76</v>
      </c>
      <c r="T243" s="46">
        <v>284485.15000000002</v>
      </c>
      <c r="U243" s="47"/>
    </row>
    <row r="244" spans="1:21" ht="15" x14ac:dyDescent="0.25">
      <c r="A244" s="36">
        <f t="shared" si="10"/>
        <v>230</v>
      </c>
      <c r="B244" s="36">
        <v>44</v>
      </c>
      <c r="C244" s="37" t="s">
        <v>348</v>
      </c>
      <c r="D244" s="36" t="s">
        <v>351</v>
      </c>
      <c r="E244" s="46">
        <f t="shared" si="9"/>
        <v>42682747.569999993</v>
      </c>
      <c r="F244" s="46">
        <v>6953697.29</v>
      </c>
      <c r="G244" s="46">
        <v>2812126.4</v>
      </c>
      <c r="H244" s="46">
        <v>3009153.66</v>
      </c>
      <c r="I244" s="46">
        <v>2266662.0499999998</v>
      </c>
      <c r="J244" s="46">
        <v>2059246.01</v>
      </c>
      <c r="K244" s="45"/>
      <c r="L244" s="45">
        <v>0</v>
      </c>
      <c r="M244" s="46"/>
      <c r="N244" s="46">
        <v>12622242.32</v>
      </c>
      <c r="O244" s="46"/>
      <c r="P244" s="46"/>
      <c r="Q244" s="46">
        <v>7068705.1299999999</v>
      </c>
      <c r="R244" s="46">
        <v>4659524.3600000003</v>
      </c>
      <c r="S244" s="46">
        <v>426827.48</v>
      </c>
      <c r="T244" s="46">
        <v>804562.87</v>
      </c>
      <c r="U244" s="47"/>
    </row>
    <row r="245" spans="1:21" ht="12.75" customHeight="1" x14ac:dyDescent="0.25">
      <c r="A245" s="36">
        <f t="shared" si="10"/>
        <v>231</v>
      </c>
      <c r="B245" s="36">
        <v>45</v>
      </c>
      <c r="C245" s="37" t="s">
        <v>348</v>
      </c>
      <c r="D245" s="36" t="s">
        <v>352</v>
      </c>
      <c r="E245" s="46">
        <f t="shared" si="9"/>
        <v>16135902.560000001</v>
      </c>
      <c r="F245" s="46"/>
      <c r="G245" s="46"/>
      <c r="H245" s="46"/>
      <c r="I245" s="46"/>
      <c r="J245" s="46"/>
      <c r="K245" s="45"/>
      <c r="L245" s="45">
        <v>0</v>
      </c>
      <c r="M245" s="46"/>
      <c r="N245" s="46">
        <v>14211534.82</v>
      </c>
      <c r="O245" s="46"/>
      <c r="P245" s="46"/>
      <c r="Q245" s="46"/>
      <c r="R245" s="46">
        <v>1452231.23</v>
      </c>
      <c r="S245" s="46">
        <v>161359.03</v>
      </c>
      <c r="T245" s="46">
        <v>310777.48</v>
      </c>
      <c r="U245" s="47"/>
    </row>
    <row r="246" spans="1:21" ht="15" x14ac:dyDescent="0.25">
      <c r="A246" s="36">
        <f t="shared" si="10"/>
        <v>232</v>
      </c>
      <c r="B246" s="36">
        <v>46</v>
      </c>
      <c r="C246" s="37" t="s">
        <v>348</v>
      </c>
      <c r="D246" s="36" t="s">
        <v>354</v>
      </c>
      <c r="E246" s="46">
        <f t="shared" si="9"/>
        <v>43827628.439999998</v>
      </c>
      <c r="F246" s="46">
        <v>7140216.5599999996</v>
      </c>
      <c r="G246" s="46">
        <v>2887556.16</v>
      </c>
      <c r="H246" s="46">
        <v>3089868.29</v>
      </c>
      <c r="I246" s="46">
        <v>2327460.81</v>
      </c>
      <c r="J246" s="46">
        <v>2114481.25</v>
      </c>
      <c r="K246" s="45"/>
      <c r="L246" s="45">
        <v>0</v>
      </c>
      <c r="M246" s="46"/>
      <c r="N246" s="46">
        <v>12960809.18</v>
      </c>
      <c r="O246" s="46"/>
      <c r="P246" s="46"/>
      <c r="Q246" s="46">
        <v>7258309.2699999996</v>
      </c>
      <c r="R246" s="46">
        <v>4784506.95</v>
      </c>
      <c r="S246" s="46">
        <v>438276.28</v>
      </c>
      <c r="T246" s="46">
        <v>826143.69</v>
      </c>
      <c r="U246" s="47"/>
    </row>
    <row r="247" spans="1:21" ht="12.75" customHeight="1" x14ac:dyDescent="0.25">
      <c r="A247" s="36">
        <f t="shared" si="10"/>
        <v>233</v>
      </c>
      <c r="B247" s="36">
        <v>47</v>
      </c>
      <c r="C247" s="37" t="s">
        <v>348</v>
      </c>
      <c r="D247" s="36" t="s">
        <v>355</v>
      </c>
      <c r="E247" s="46">
        <f t="shared" si="9"/>
        <v>75957707.599999994</v>
      </c>
      <c r="F247" s="46">
        <v>9777305.4299999997</v>
      </c>
      <c r="G247" s="46">
        <v>3954014.32</v>
      </c>
      <c r="H247" s="46">
        <v>4231046.1900000004</v>
      </c>
      <c r="I247" s="46">
        <v>3187059.53</v>
      </c>
      <c r="J247" s="46">
        <v>2895420.43</v>
      </c>
      <c r="K247" s="45"/>
      <c r="L247" s="45">
        <v>0</v>
      </c>
      <c r="M247" s="46"/>
      <c r="N247" s="46">
        <v>17747611.57</v>
      </c>
      <c r="O247" s="46">
        <v>2651193.94</v>
      </c>
      <c r="P247" s="46">
        <v>11234657.390000001</v>
      </c>
      <c r="Q247" s="46">
        <v>9939013.1899999995</v>
      </c>
      <c r="R247" s="46">
        <v>8145890.5999999996</v>
      </c>
      <c r="S247" s="46">
        <v>759577.08</v>
      </c>
      <c r="T247" s="46">
        <v>1434917.93</v>
      </c>
      <c r="U247" s="47"/>
    </row>
    <row r="248" spans="1:21" ht="15" x14ac:dyDescent="0.25">
      <c r="A248" s="36">
        <f t="shared" si="10"/>
        <v>234</v>
      </c>
      <c r="B248" s="36">
        <v>48</v>
      </c>
      <c r="C248" s="37" t="s">
        <v>348</v>
      </c>
      <c r="D248" s="36" t="s">
        <v>356</v>
      </c>
      <c r="E248" s="46">
        <f t="shared" si="9"/>
        <v>14228408.719999999</v>
      </c>
      <c r="F248" s="46"/>
      <c r="G248" s="46"/>
      <c r="H248" s="46"/>
      <c r="I248" s="46"/>
      <c r="J248" s="46"/>
      <c r="K248" s="45"/>
      <c r="L248" s="45">
        <v>0</v>
      </c>
      <c r="M248" s="46"/>
      <c r="N248" s="46">
        <v>12531528.699999999</v>
      </c>
      <c r="O248" s="46"/>
      <c r="P248" s="46"/>
      <c r="Q248" s="46"/>
      <c r="R248" s="46">
        <v>1280556.78</v>
      </c>
      <c r="S248" s="46">
        <v>142284.09</v>
      </c>
      <c r="T248" s="46">
        <v>274039.15000000002</v>
      </c>
      <c r="U248" s="47"/>
    </row>
    <row r="249" spans="1:21" ht="12.75" customHeight="1" x14ac:dyDescent="0.25">
      <c r="A249" s="36">
        <f t="shared" si="10"/>
        <v>235</v>
      </c>
      <c r="B249" s="36">
        <v>49</v>
      </c>
      <c r="C249" s="37" t="s">
        <v>348</v>
      </c>
      <c r="D249" s="36" t="s">
        <v>357</v>
      </c>
      <c r="E249" s="46">
        <f t="shared" si="9"/>
        <v>16255433.6</v>
      </c>
      <c r="F249" s="46"/>
      <c r="G249" s="46"/>
      <c r="H249" s="46"/>
      <c r="I249" s="46"/>
      <c r="J249" s="46"/>
      <c r="K249" s="45"/>
      <c r="L249" s="45">
        <v>0</v>
      </c>
      <c r="M249" s="46"/>
      <c r="N249" s="46">
        <v>14316810.59</v>
      </c>
      <c r="O249" s="46"/>
      <c r="P249" s="46"/>
      <c r="Q249" s="46"/>
      <c r="R249" s="46">
        <v>1462989.02</v>
      </c>
      <c r="S249" s="46">
        <v>162554.34</v>
      </c>
      <c r="T249" s="46">
        <v>313079.65000000002</v>
      </c>
      <c r="U249" s="47"/>
    </row>
    <row r="250" spans="1:21" ht="12.75" customHeight="1" x14ac:dyDescent="0.25">
      <c r="A250" s="36">
        <f t="shared" si="10"/>
        <v>236</v>
      </c>
      <c r="B250" s="36">
        <v>50</v>
      </c>
      <c r="C250" s="37" t="s">
        <v>348</v>
      </c>
      <c r="D250" s="36" t="s">
        <v>358</v>
      </c>
      <c r="E250" s="46">
        <f t="shared" si="9"/>
        <v>33598685.170000002</v>
      </c>
      <c r="F250" s="46">
        <v>7412981.21</v>
      </c>
      <c r="G250" s="46">
        <v>2997864.2</v>
      </c>
      <c r="H250" s="46">
        <v>3207904.89</v>
      </c>
      <c r="I250" s="46">
        <v>2416372.54</v>
      </c>
      <c r="J250" s="46"/>
      <c r="K250" s="45"/>
      <c r="L250" s="45">
        <v>0</v>
      </c>
      <c r="M250" s="46"/>
      <c r="N250" s="46">
        <v>13455927.300000001</v>
      </c>
      <c r="O250" s="46"/>
      <c r="P250" s="46"/>
      <c r="Q250" s="46"/>
      <c r="R250" s="46">
        <v>3126738.64</v>
      </c>
      <c r="S250" s="46">
        <v>335986.85</v>
      </c>
      <c r="T250" s="46">
        <v>644909.54</v>
      </c>
      <c r="U250" s="47"/>
    </row>
    <row r="251" spans="1:21" ht="15" x14ac:dyDescent="0.25">
      <c r="A251" s="36">
        <f t="shared" si="10"/>
        <v>237</v>
      </c>
      <c r="B251" s="36">
        <v>51</v>
      </c>
      <c r="C251" s="37" t="s">
        <v>348</v>
      </c>
      <c r="D251" s="36" t="s">
        <v>359</v>
      </c>
      <c r="E251" s="46">
        <f t="shared" si="9"/>
        <v>20201950.41</v>
      </c>
      <c r="F251" s="46"/>
      <c r="G251" s="46"/>
      <c r="H251" s="46"/>
      <c r="I251" s="46"/>
      <c r="J251" s="46"/>
      <c r="K251" s="45"/>
      <c r="L251" s="45">
        <v>0</v>
      </c>
      <c r="M251" s="46"/>
      <c r="N251" s="46"/>
      <c r="O251" s="46">
        <v>3427317.09</v>
      </c>
      <c r="P251" s="46"/>
      <c r="Q251" s="46">
        <v>14167652.43</v>
      </c>
      <c r="R251" s="46">
        <v>2020195.04</v>
      </c>
      <c r="S251" s="46">
        <v>202019.5</v>
      </c>
      <c r="T251" s="46">
        <v>384766.35</v>
      </c>
      <c r="U251" s="47"/>
    </row>
    <row r="252" spans="1:21" ht="12.75" customHeight="1" x14ac:dyDescent="0.25">
      <c r="A252" s="36">
        <f t="shared" si="10"/>
        <v>238</v>
      </c>
      <c r="B252" s="36">
        <v>52</v>
      </c>
      <c r="C252" s="37" t="s">
        <v>348</v>
      </c>
      <c r="D252" s="36" t="s">
        <v>360</v>
      </c>
      <c r="E252" s="46">
        <f t="shared" si="9"/>
        <v>26464559.200000003</v>
      </c>
      <c r="F252" s="46">
        <v>3195661.94</v>
      </c>
      <c r="G252" s="46">
        <v>1944511.77</v>
      </c>
      <c r="H252" s="46">
        <v>916259.12</v>
      </c>
      <c r="I252" s="46">
        <v>780858.13</v>
      </c>
      <c r="J252" s="46"/>
      <c r="K252" s="45"/>
      <c r="L252" s="45">
        <v>0</v>
      </c>
      <c r="M252" s="46"/>
      <c r="N252" s="46">
        <v>9244501.0500000007</v>
      </c>
      <c r="O252" s="46"/>
      <c r="P252" s="46"/>
      <c r="Q252" s="46">
        <v>7113333.4500000002</v>
      </c>
      <c r="R252" s="46">
        <v>2497557.73</v>
      </c>
      <c r="S252" s="46">
        <v>264645.59000000003</v>
      </c>
      <c r="T252" s="46">
        <v>507230.42</v>
      </c>
      <c r="U252" s="47"/>
    </row>
    <row r="253" spans="1:21" ht="12.75" customHeight="1" x14ac:dyDescent="0.25">
      <c r="A253" s="36">
        <f t="shared" si="10"/>
        <v>239</v>
      </c>
      <c r="B253" s="36">
        <v>53</v>
      </c>
      <c r="C253" s="37" t="s">
        <v>348</v>
      </c>
      <c r="D253" s="36" t="s">
        <v>361</v>
      </c>
      <c r="E253" s="46">
        <f t="shared" si="9"/>
        <v>26313864.959999997</v>
      </c>
      <c r="F253" s="46">
        <v>3177465.23</v>
      </c>
      <c r="G253" s="46">
        <v>1933439.35</v>
      </c>
      <c r="H253" s="46">
        <v>911041.77</v>
      </c>
      <c r="I253" s="46">
        <v>776411.77</v>
      </c>
      <c r="J253" s="46"/>
      <c r="K253" s="45"/>
      <c r="L253" s="45">
        <v>0</v>
      </c>
      <c r="M253" s="46"/>
      <c r="N253" s="46">
        <v>9191861.0999999996</v>
      </c>
      <c r="O253" s="46"/>
      <c r="P253" s="46"/>
      <c r="Q253" s="46">
        <v>7072828.7800000003</v>
      </c>
      <c r="R253" s="46">
        <v>2483336.16</v>
      </c>
      <c r="S253" s="46">
        <v>263138.65000000002</v>
      </c>
      <c r="T253" s="46">
        <v>504342.15</v>
      </c>
      <c r="U253" s="47"/>
    </row>
    <row r="254" spans="1:21" ht="12.75" customHeight="1" x14ac:dyDescent="0.25">
      <c r="A254" s="36">
        <f t="shared" si="10"/>
        <v>240</v>
      </c>
      <c r="B254" s="36">
        <v>54</v>
      </c>
      <c r="C254" s="37" t="s">
        <v>348</v>
      </c>
      <c r="D254" s="36" t="s">
        <v>362</v>
      </c>
      <c r="E254" s="46">
        <f t="shared" si="9"/>
        <v>7933336.2200000007</v>
      </c>
      <c r="F254" s="46"/>
      <c r="G254" s="46"/>
      <c r="H254" s="46"/>
      <c r="I254" s="46"/>
      <c r="J254" s="46"/>
      <c r="K254" s="45"/>
      <c r="L254" s="45">
        <v>0</v>
      </c>
      <c r="M254" s="46"/>
      <c r="N254" s="46"/>
      <c r="O254" s="46"/>
      <c r="P254" s="46"/>
      <c r="Q254" s="46">
        <v>6909570.9199999999</v>
      </c>
      <c r="R254" s="46">
        <v>793333.62</v>
      </c>
      <c r="S254" s="46">
        <v>79333.36</v>
      </c>
      <c r="T254" s="46">
        <v>151098.32</v>
      </c>
      <c r="U254" s="47"/>
    </row>
    <row r="255" spans="1:21" ht="12.75" customHeight="1" x14ac:dyDescent="0.25">
      <c r="A255" s="36">
        <f t="shared" si="10"/>
        <v>241</v>
      </c>
      <c r="B255" s="36">
        <v>55</v>
      </c>
      <c r="C255" s="37" t="s">
        <v>348</v>
      </c>
      <c r="D255" s="36" t="s">
        <v>364</v>
      </c>
      <c r="E255" s="46">
        <f t="shared" si="9"/>
        <v>7240190.7999999998</v>
      </c>
      <c r="F255" s="46"/>
      <c r="G255" s="46"/>
      <c r="H255" s="46"/>
      <c r="I255" s="46"/>
      <c r="J255" s="46"/>
      <c r="K255" s="45"/>
      <c r="L255" s="45">
        <v>0</v>
      </c>
      <c r="M255" s="46"/>
      <c r="N255" s="46"/>
      <c r="O255" s="46"/>
      <c r="P255" s="46"/>
      <c r="Q255" s="46">
        <v>6305873.1399999997</v>
      </c>
      <c r="R255" s="46">
        <v>724019.08</v>
      </c>
      <c r="S255" s="46">
        <v>72401.91</v>
      </c>
      <c r="T255" s="46">
        <v>137896.67000000001</v>
      </c>
      <c r="U255" s="47"/>
    </row>
    <row r="256" spans="1:21" ht="12.75" customHeight="1" x14ac:dyDescent="0.25">
      <c r="A256" s="36">
        <f t="shared" si="10"/>
        <v>242</v>
      </c>
      <c r="B256" s="36">
        <v>56</v>
      </c>
      <c r="C256" s="37" t="s">
        <v>348</v>
      </c>
      <c r="D256" s="36" t="s">
        <v>365</v>
      </c>
      <c r="E256" s="46">
        <f t="shared" si="9"/>
        <v>712283.67999999993</v>
      </c>
      <c r="F256" s="46"/>
      <c r="G256" s="46"/>
      <c r="H256" s="46">
        <v>620366.31999999995</v>
      </c>
      <c r="I256" s="46"/>
      <c r="J256" s="46"/>
      <c r="K256" s="45"/>
      <c r="L256" s="45">
        <v>0</v>
      </c>
      <c r="M256" s="46"/>
      <c r="N256" s="46"/>
      <c r="O256" s="46"/>
      <c r="P256" s="46"/>
      <c r="Q256" s="46"/>
      <c r="R256" s="46">
        <v>71228.37</v>
      </c>
      <c r="S256" s="46">
        <v>7122.84</v>
      </c>
      <c r="T256" s="46">
        <v>13566.15</v>
      </c>
      <c r="U256" s="47"/>
    </row>
    <row r="257" spans="1:21" ht="12.75" customHeight="1" x14ac:dyDescent="0.25">
      <c r="A257" s="36">
        <f t="shared" si="10"/>
        <v>243</v>
      </c>
      <c r="B257" s="36">
        <v>57</v>
      </c>
      <c r="C257" s="37" t="s">
        <v>348</v>
      </c>
      <c r="D257" s="36" t="s">
        <v>366</v>
      </c>
      <c r="E257" s="46">
        <f t="shared" si="9"/>
        <v>28363017.629999999</v>
      </c>
      <c r="F257" s="46">
        <v>11243176.619999999</v>
      </c>
      <c r="G257" s="46">
        <v>4546823.43</v>
      </c>
      <c r="H257" s="46">
        <v>4865389.53</v>
      </c>
      <c r="I257" s="46"/>
      <c r="J257" s="46">
        <v>3329518.91</v>
      </c>
      <c r="K257" s="45"/>
      <c r="L257" s="45">
        <v>0</v>
      </c>
      <c r="M257" s="46"/>
      <c r="N257" s="46"/>
      <c r="O257" s="46"/>
      <c r="P257" s="46"/>
      <c r="Q257" s="46"/>
      <c r="R257" s="46">
        <v>3569977.59</v>
      </c>
      <c r="S257" s="46">
        <v>283630.18</v>
      </c>
      <c r="T257" s="46">
        <v>524501.37</v>
      </c>
      <c r="U257" s="47"/>
    </row>
    <row r="258" spans="1:21" ht="12.75" customHeight="1" x14ac:dyDescent="0.25">
      <c r="A258" s="36">
        <f t="shared" si="10"/>
        <v>244</v>
      </c>
      <c r="B258" s="36">
        <v>58</v>
      </c>
      <c r="C258" s="37" t="s">
        <v>348</v>
      </c>
      <c r="D258" s="36" t="s">
        <v>367</v>
      </c>
      <c r="E258" s="46">
        <f t="shared" si="9"/>
        <v>21300763.630000003</v>
      </c>
      <c r="F258" s="46">
        <v>4262830.99</v>
      </c>
      <c r="G258" s="46">
        <v>2593867.94</v>
      </c>
      <c r="H258" s="46">
        <v>1222237.47</v>
      </c>
      <c r="I258" s="46">
        <v>1041620.26</v>
      </c>
      <c r="J258" s="46"/>
      <c r="K258" s="45"/>
      <c r="L258" s="45">
        <v>0</v>
      </c>
      <c r="M258" s="46"/>
      <c r="N258" s="46"/>
      <c r="O258" s="46"/>
      <c r="P258" s="46"/>
      <c r="Q258" s="46">
        <v>9488781.6199999992</v>
      </c>
      <c r="R258" s="46">
        <v>2071469.17</v>
      </c>
      <c r="S258" s="46">
        <v>213007.64</v>
      </c>
      <c r="T258" s="46">
        <v>406948.54</v>
      </c>
      <c r="U258" s="47"/>
    </row>
    <row r="259" spans="1:21" ht="15" x14ac:dyDescent="0.25">
      <c r="A259" s="36">
        <f t="shared" si="10"/>
        <v>245</v>
      </c>
      <c r="B259" s="36">
        <v>59</v>
      </c>
      <c r="C259" s="37" t="s">
        <v>348</v>
      </c>
      <c r="D259" s="36" t="s">
        <v>368</v>
      </c>
      <c r="E259" s="46">
        <f t="shared" si="9"/>
        <v>17159630.990000002</v>
      </c>
      <c r="F259" s="46">
        <v>10989189.439999999</v>
      </c>
      <c r="G259" s="46"/>
      <c r="H259" s="46"/>
      <c r="I259" s="46"/>
      <c r="J259" s="46">
        <v>3254303.95</v>
      </c>
      <c r="K259" s="45"/>
      <c r="L259" s="45">
        <v>0</v>
      </c>
      <c r="M259" s="46"/>
      <c r="N259" s="46"/>
      <c r="O259" s="46"/>
      <c r="P259" s="46"/>
      <c r="Q259" s="46"/>
      <c r="R259" s="46">
        <v>2433064.94</v>
      </c>
      <c r="S259" s="46">
        <v>171596.31</v>
      </c>
      <c r="T259" s="46">
        <v>311476.34999999998</v>
      </c>
      <c r="U259" s="47"/>
    </row>
    <row r="260" spans="1:21" ht="15" x14ac:dyDescent="0.25">
      <c r="A260" s="36">
        <f t="shared" si="10"/>
        <v>246</v>
      </c>
      <c r="B260" s="36">
        <v>60</v>
      </c>
      <c r="C260" s="37" t="s">
        <v>348</v>
      </c>
      <c r="D260" s="36" t="s">
        <v>369</v>
      </c>
      <c r="E260" s="46">
        <f t="shared" si="9"/>
        <v>19773632.579999998</v>
      </c>
      <c r="F260" s="46">
        <v>9760765.9700000007</v>
      </c>
      <c r="G260" s="46">
        <v>3947325.65</v>
      </c>
      <c r="H260" s="46"/>
      <c r="I260" s="46"/>
      <c r="J260" s="46">
        <v>2890522.49</v>
      </c>
      <c r="K260" s="45"/>
      <c r="L260" s="45">
        <v>0</v>
      </c>
      <c r="M260" s="46"/>
      <c r="N260" s="46"/>
      <c r="O260" s="46"/>
      <c r="P260" s="46"/>
      <c r="Q260" s="46"/>
      <c r="R260" s="46">
        <v>2614304.0699999998</v>
      </c>
      <c r="S260" s="46">
        <v>197736.33</v>
      </c>
      <c r="T260" s="46">
        <v>362978.07</v>
      </c>
      <c r="U260" s="47"/>
    </row>
    <row r="261" spans="1:21" ht="15" x14ac:dyDescent="0.25">
      <c r="A261" s="36">
        <f t="shared" si="10"/>
        <v>247</v>
      </c>
      <c r="B261" s="36">
        <v>61</v>
      </c>
      <c r="C261" s="37" t="s">
        <v>348</v>
      </c>
      <c r="D261" s="36" t="s">
        <v>370</v>
      </c>
      <c r="E261" s="46">
        <f t="shared" si="9"/>
        <v>11600137.510000002</v>
      </c>
      <c r="F261" s="46"/>
      <c r="G261" s="46"/>
      <c r="H261" s="46">
        <v>1047461.1</v>
      </c>
      <c r="I261" s="46">
        <v>892671.62</v>
      </c>
      <c r="J261" s="46"/>
      <c r="K261" s="45"/>
      <c r="L261" s="45">
        <v>0</v>
      </c>
      <c r="M261" s="46"/>
      <c r="N261" s="46"/>
      <c r="O261" s="46"/>
      <c r="P261" s="46"/>
      <c r="Q261" s="46">
        <v>8131913.7300000004</v>
      </c>
      <c r="R261" s="46">
        <v>1191834.42</v>
      </c>
      <c r="S261" s="46">
        <v>116001.38</v>
      </c>
      <c r="T261" s="46">
        <v>220255.26</v>
      </c>
      <c r="U261" s="47"/>
    </row>
    <row r="262" spans="1:21" ht="12.75" customHeight="1" x14ac:dyDescent="0.25">
      <c r="A262" s="36">
        <f t="shared" si="10"/>
        <v>248</v>
      </c>
      <c r="B262" s="36">
        <v>62</v>
      </c>
      <c r="C262" s="37" t="s">
        <v>348</v>
      </c>
      <c r="D262" s="36" t="s">
        <v>371</v>
      </c>
      <c r="E262" s="46">
        <f t="shared" si="9"/>
        <v>6963363.4199999999</v>
      </c>
      <c r="F262" s="46"/>
      <c r="G262" s="46"/>
      <c r="H262" s="46">
        <v>692052.56</v>
      </c>
      <c r="I262" s="46"/>
      <c r="J262" s="46"/>
      <c r="K262" s="45"/>
      <c r="L262" s="45">
        <v>0</v>
      </c>
      <c r="M262" s="46"/>
      <c r="N262" s="46"/>
      <c r="O262" s="46"/>
      <c r="P262" s="46"/>
      <c r="Q262" s="46">
        <v>5372716.6699999999</v>
      </c>
      <c r="R262" s="46">
        <v>696336.34</v>
      </c>
      <c r="S262" s="46">
        <v>69633.63</v>
      </c>
      <c r="T262" s="46">
        <v>132624.22</v>
      </c>
      <c r="U262" s="47"/>
    </row>
    <row r="263" spans="1:21" ht="15" x14ac:dyDescent="0.25">
      <c r="A263" s="36">
        <f t="shared" si="10"/>
        <v>249</v>
      </c>
      <c r="B263" s="36">
        <v>63</v>
      </c>
      <c r="C263" s="37" t="s">
        <v>348</v>
      </c>
      <c r="D263" s="36" t="s">
        <v>372</v>
      </c>
      <c r="E263" s="46">
        <f t="shared" si="9"/>
        <v>14128341.459999999</v>
      </c>
      <c r="F263" s="46"/>
      <c r="G263" s="46"/>
      <c r="H263" s="46"/>
      <c r="I263" s="46"/>
      <c r="J263" s="46"/>
      <c r="K263" s="45"/>
      <c r="L263" s="45">
        <v>0</v>
      </c>
      <c r="M263" s="46"/>
      <c r="N263" s="46">
        <v>6998093.7400000002</v>
      </c>
      <c r="O263" s="46"/>
      <c r="P263" s="46"/>
      <c r="Q263" s="46">
        <v>5384798.3700000001</v>
      </c>
      <c r="R263" s="46">
        <v>1333377.17</v>
      </c>
      <c r="S263" s="46">
        <v>141283.41</v>
      </c>
      <c r="T263" s="46">
        <v>270788.77</v>
      </c>
      <c r="U263" s="47"/>
    </row>
    <row r="264" spans="1:21" ht="12.75" customHeight="1" x14ac:dyDescent="0.25">
      <c r="A264" s="36">
        <f t="shared" si="10"/>
        <v>250</v>
      </c>
      <c r="B264" s="36">
        <v>64</v>
      </c>
      <c r="C264" s="37" t="s">
        <v>348</v>
      </c>
      <c r="D264" s="36" t="s">
        <v>373</v>
      </c>
      <c r="E264" s="46">
        <f t="shared" si="9"/>
        <v>10401665.470000001</v>
      </c>
      <c r="F264" s="46"/>
      <c r="G264" s="46"/>
      <c r="H264" s="46"/>
      <c r="I264" s="46"/>
      <c r="J264" s="46"/>
      <c r="K264" s="45"/>
      <c r="L264" s="45">
        <v>0</v>
      </c>
      <c r="M264" s="46"/>
      <c r="N264" s="46">
        <v>9161162.8499999996</v>
      </c>
      <c r="O264" s="46"/>
      <c r="P264" s="46"/>
      <c r="Q264" s="46"/>
      <c r="R264" s="46">
        <v>936149.89</v>
      </c>
      <c r="S264" s="46">
        <v>104016.65</v>
      </c>
      <c r="T264" s="46">
        <v>200336.08</v>
      </c>
      <c r="U264" s="47"/>
    </row>
    <row r="265" spans="1:21" ht="12.75" customHeight="1" x14ac:dyDescent="0.25">
      <c r="A265" s="36">
        <f t="shared" si="10"/>
        <v>251</v>
      </c>
      <c r="B265" s="36">
        <v>65</v>
      </c>
      <c r="C265" s="37" t="s">
        <v>348</v>
      </c>
      <c r="D265" s="36" t="s">
        <v>374</v>
      </c>
      <c r="E265" s="46">
        <f t="shared" ref="E265:E328" si="11">SUM(F265:T265)</f>
        <v>12111168.130000001</v>
      </c>
      <c r="F265" s="46"/>
      <c r="G265" s="46"/>
      <c r="H265" s="46"/>
      <c r="I265" s="46"/>
      <c r="J265" s="46"/>
      <c r="K265" s="45"/>
      <c r="L265" s="45">
        <v>0</v>
      </c>
      <c r="M265" s="46"/>
      <c r="N265" s="46">
        <v>5998941.21</v>
      </c>
      <c r="O265" s="46"/>
      <c r="P265" s="46"/>
      <c r="Q265" s="46">
        <v>4615984.0199999996</v>
      </c>
      <c r="R265" s="46">
        <v>1143004.3</v>
      </c>
      <c r="S265" s="46">
        <v>121111.67999999999</v>
      </c>
      <c r="T265" s="46">
        <v>232126.92</v>
      </c>
      <c r="U265" s="47"/>
    </row>
    <row r="266" spans="1:21" ht="12.75" customHeight="1" x14ac:dyDescent="0.25">
      <c r="A266" s="36">
        <f t="shared" ref="A266:A329" si="12">+A265+1</f>
        <v>252</v>
      </c>
      <c r="B266" s="36">
        <v>66</v>
      </c>
      <c r="C266" s="37" t="s">
        <v>348</v>
      </c>
      <c r="D266" s="36" t="s">
        <v>375</v>
      </c>
      <c r="E266" s="46">
        <f t="shared" si="11"/>
        <v>12668750.84</v>
      </c>
      <c r="F266" s="46"/>
      <c r="G266" s="46"/>
      <c r="H266" s="46"/>
      <c r="I266" s="46"/>
      <c r="J266" s="46"/>
      <c r="K266" s="45"/>
      <c r="L266" s="45">
        <v>0</v>
      </c>
      <c r="M266" s="46"/>
      <c r="N266" s="46">
        <v>6275124.7999999998</v>
      </c>
      <c r="O266" s="46"/>
      <c r="P266" s="46"/>
      <c r="Q266" s="46">
        <v>4828498.03</v>
      </c>
      <c r="R266" s="46">
        <v>1195626.76</v>
      </c>
      <c r="S266" s="46">
        <v>126687.51</v>
      </c>
      <c r="T266" s="46">
        <v>242813.74</v>
      </c>
      <c r="U266" s="47"/>
    </row>
    <row r="267" spans="1:21" ht="12.75" customHeight="1" x14ac:dyDescent="0.25">
      <c r="A267" s="36">
        <f t="shared" si="12"/>
        <v>253</v>
      </c>
      <c r="B267" s="36">
        <v>67</v>
      </c>
      <c r="C267" s="37" t="s">
        <v>348</v>
      </c>
      <c r="D267" s="36" t="s">
        <v>376</v>
      </c>
      <c r="E267" s="46">
        <f t="shared" si="11"/>
        <v>7099233.8200000003</v>
      </c>
      <c r="F267" s="46"/>
      <c r="G267" s="46"/>
      <c r="H267" s="46"/>
      <c r="I267" s="46"/>
      <c r="J267" s="46"/>
      <c r="K267" s="45"/>
      <c r="L267" s="45">
        <v>0</v>
      </c>
      <c r="M267" s="46"/>
      <c r="N267" s="46">
        <v>6252579.2000000002</v>
      </c>
      <c r="O267" s="46"/>
      <c r="P267" s="46"/>
      <c r="Q267" s="46"/>
      <c r="R267" s="46">
        <v>638931.04</v>
      </c>
      <c r="S267" s="46">
        <v>70992.34</v>
      </c>
      <c r="T267" s="46">
        <v>136731.24</v>
      </c>
      <c r="U267" s="47"/>
    </row>
    <row r="268" spans="1:21" ht="12.75" customHeight="1" x14ac:dyDescent="0.25">
      <c r="A268" s="36">
        <f t="shared" si="12"/>
        <v>254</v>
      </c>
      <c r="B268" s="36">
        <v>68</v>
      </c>
      <c r="C268" s="37" t="s">
        <v>348</v>
      </c>
      <c r="D268" s="36" t="s">
        <v>377</v>
      </c>
      <c r="E268" s="46">
        <f t="shared" si="11"/>
        <v>25279822.449999999</v>
      </c>
      <c r="F268" s="46">
        <v>5577564.96</v>
      </c>
      <c r="G268" s="46">
        <v>2255608.35</v>
      </c>
      <c r="H268" s="46">
        <v>2413644.0299999998</v>
      </c>
      <c r="I268" s="46">
        <v>1818091.05</v>
      </c>
      <c r="J268" s="46"/>
      <c r="K268" s="45"/>
      <c r="L268" s="45">
        <v>0</v>
      </c>
      <c r="M268" s="46"/>
      <c r="N268" s="46">
        <v>10124308.48</v>
      </c>
      <c r="O268" s="46"/>
      <c r="P268" s="46"/>
      <c r="Q268" s="46"/>
      <c r="R268" s="46">
        <v>2352574.13</v>
      </c>
      <c r="S268" s="46">
        <v>252798.22</v>
      </c>
      <c r="T268" s="46">
        <v>485233.23</v>
      </c>
      <c r="U268" s="47"/>
    </row>
    <row r="269" spans="1:21" ht="12.75" customHeight="1" x14ac:dyDescent="0.25">
      <c r="A269" s="36">
        <f t="shared" si="12"/>
        <v>255</v>
      </c>
      <c r="B269" s="36">
        <v>69</v>
      </c>
      <c r="C269" s="37" t="s">
        <v>348</v>
      </c>
      <c r="D269" s="36" t="s">
        <v>378</v>
      </c>
      <c r="E269" s="46">
        <f t="shared" si="11"/>
        <v>9332195.910000002</v>
      </c>
      <c r="F269" s="46"/>
      <c r="G269" s="46"/>
      <c r="H269" s="46"/>
      <c r="I269" s="46"/>
      <c r="J269" s="46"/>
      <c r="K269" s="45"/>
      <c r="L269" s="45">
        <v>0</v>
      </c>
      <c r="M269" s="46"/>
      <c r="N269" s="46">
        <v>8219238.2300000004</v>
      </c>
      <c r="O269" s="46"/>
      <c r="P269" s="46"/>
      <c r="Q269" s="46"/>
      <c r="R269" s="46">
        <v>839897.63</v>
      </c>
      <c r="S269" s="46">
        <v>93321.96</v>
      </c>
      <c r="T269" s="46">
        <v>179738.09</v>
      </c>
      <c r="U269" s="47"/>
    </row>
    <row r="270" spans="1:21" ht="12.75" customHeight="1" x14ac:dyDescent="0.25">
      <c r="A270" s="36">
        <f t="shared" si="12"/>
        <v>256</v>
      </c>
      <c r="B270" s="36">
        <v>70</v>
      </c>
      <c r="C270" s="37" t="s">
        <v>379</v>
      </c>
      <c r="D270" s="36" t="s">
        <v>380</v>
      </c>
      <c r="E270" s="46">
        <f t="shared" si="11"/>
        <v>7776634.3599999994</v>
      </c>
      <c r="F270" s="46">
        <v>930493.24</v>
      </c>
      <c r="G270" s="46">
        <v>332784.44</v>
      </c>
      <c r="H270" s="46">
        <v>127719.33</v>
      </c>
      <c r="I270" s="46">
        <v>502004.21</v>
      </c>
      <c r="J270" s="46"/>
      <c r="K270" s="45"/>
      <c r="L270" s="45">
        <v>0</v>
      </c>
      <c r="M270" s="46"/>
      <c r="N270" s="46">
        <v>1137454.8799999999</v>
      </c>
      <c r="O270" s="46"/>
      <c r="P270" s="46">
        <v>1941910.39</v>
      </c>
      <c r="Q270" s="46">
        <v>1816301.32</v>
      </c>
      <c r="R270" s="46">
        <v>761745.79</v>
      </c>
      <c r="S270" s="46">
        <v>77766.34</v>
      </c>
      <c r="T270" s="46">
        <v>148454.42000000001</v>
      </c>
      <c r="U270" s="47"/>
    </row>
    <row r="271" spans="1:21" ht="12.75" customHeight="1" x14ac:dyDescent="0.25">
      <c r="A271" s="36">
        <f t="shared" si="12"/>
        <v>257</v>
      </c>
      <c r="B271" s="36">
        <v>71</v>
      </c>
      <c r="C271" s="37" t="s">
        <v>379</v>
      </c>
      <c r="D271" s="36" t="s">
        <v>382</v>
      </c>
      <c r="E271" s="46">
        <f t="shared" si="11"/>
        <v>5313432.16</v>
      </c>
      <c r="F271" s="46">
        <v>635765.11</v>
      </c>
      <c r="G271" s="46">
        <v>227376.96</v>
      </c>
      <c r="H271" s="46">
        <v>87265</v>
      </c>
      <c r="I271" s="46">
        <v>342997.39</v>
      </c>
      <c r="J271" s="46"/>
      <c r="K271" s="45"/>
      <c r="L271" s="45">
        <v>0</v>
      </c>
      <c r="M271" s="46"/>
      <c r="N271" s="46">
        <v>777172.89</v>
      </c>
      <c r="O271" s="46"/>
      <c r="P271" s="46">
        <v>1326821.95</v>
      </c>
      <c r="Q271" s="46">
        <v>1240998.79</v>
      </c>
      <c r="R271" s="46">
        <v>520467.38</v>
      </c>
      <c r="S271" s="46">
        <v>53134.32</v>
      </c>
      <c r="T271" s="46">
        <v>101432.37</v>
      </c>
      <c r="U271" s="47"/>
    </row>
    <row r="272" spans="1:21" ht="15" x14ac:dyDescent="0.25">
      <c r="A272" s="36">
        <f t="shared" si="12"/>
        <v>258</v>
      </c>
      <c r="B272" s="36">
        <v>72</v>
      </c>
      <c r="C272" s="37" t="s">
        <v>379</v>
      </c>
      <c r="D272" s="36" t="s">
        <v>383</v>
      </c>
      <c r="E272" s="46">
        <f t="shared" si="11"/>
        <v>19324553.260000002</v>
      </c>
      <c r="F272" s="46">
        <v>2312229.88</v>
      </c>
      <c r="G272" s="46">
        <v>826952.93</v>
      </c>
      <c r="H272" s="46">
        <v>317376.26</v>
      </c>
      <c r="I272" s="46">
        <v>1247455.73</v>
      </c>
      <c r="J272" s="46"/>
      <c r="K272" s="45"/>
      <c r="L272" s="45">
        <v>0</v>
      </c>
      <c r="M272" s="46"/>
      <c r="N272" s="46">
        <v>2826519.34</v>
      </c>
      <c r="O272" s="46"/>
      <c r="P272" s="46">
        <v>4825551.6500000004</v>
      </c>
      <c r="Q272" s="46">
        <v>4513419.28</v>
      </c>
      <c r="R272" s="46">
        <v>1892900.75</v>
      </c>
      <c r="S272" s="46">
        <v>193245.53</v>
      </c>
      <c r="T272" s="46">
        <v>368901.91</v>
      </c>
      <c r="U272" s="47"/>
    </row>
    <row r="273" spans="1:21" ht="12.75" customHeight="1" x14ac:dyDescent="0.25">
      <c r="A273" s="36">
        <f t="shared" si="12"/>
        <v>259</v>
      </c>
      <c r="B273" s="36">
        <v>73</v>
      </c>
      <c r="C273" s="37" t="s">
        <v>379</v>
      </c>
      <c r="D273" s="36" t="s">
        <v>384</v>
      </c>
      <c r="E273" s="46">
        <f t="shared" si="11"/>
        <v>31881785.68</v>
      </c>
      <c r="F273" s="46">
        <v>3814733.33</v>
      </c>
      <c r="G273" s="46">
        <v>1364312.84</v>
      </c>
      <c r="H273" s="46">
        <v>523609.59999999998</v>
      </c>
      <c r="I273" s="46">
        <v>2058061.35</v>
      </c>
      <c r="J273" s="46"/>
      <c r="K273" s="45"/>
      <c r="L273" s="45">
        <v>0</v>
      </c>
      <c r="M273" s="46"/>
      <c r="N273" s="46">
        <v>4663211.75</v>
      </c>
      <c r="O273" s="46"/>
      <c r="P273" s="46">
        <v>7961229.5099999998</v>
      </c>
      <c r="Q273" s="46">
        <v>7446271.2999999998</v>
      </c>
      <c r="R273" s="46">
        <v>3122921.14</v>
      </c>
      <c r="S273" s="46">
        <v>318817.86</v>
      </c>
      <c r="T273" s="46">
        <v>608617</v>
      </c>
      <c r="U273" s="47"/>
    </row>
    <row r="274" spans="1:21" ht="12.75" customHeight="1" x14ac:dyDescent="0.25">
      <c r="A274" s="36">
        <f t="shared" si="12"/>
        <v>260</v>
      </c>
      <c r="B274" s="36">
        <v>74</v>
      </c>
      <c r="C274" s="37" t="s">
        <v>379</v>
      </c>
      <c r="D274" s="36" t="s">
        <v>385</v>
      </c>
      <c r="E274" s="46">
        <f t="shared" si="11"/>
        <v>8035746.1999999993</v>
      </c>
      <c r="F274" s="46">
        <v>961496.61</v>
      </c>
      <c r="G274" s="46">
        <v>343872.58</v>
      </c>
      <c r="H274" s="46">
        <v>131974.85</v>
      </c>
      <c r="I274" s="46">
        <v>518730.63</v>
      </c>
      <c r="J274" s="46"/>
      <c r="K274" s="45"/>
      <c r="L274" s="45">
        <v>0</v>
      </c>
      <c r="M274" s="46"/>
      <c r="N274" s="46">
        <v>1175354.06</v>
      </c>
      <c r="O274" s="46"/>
      <c r="P274" s="46">
        <v>2006613.44</v>
      </c>
      <c r="Q274" s="46">
        <v>1876819.16</v>
      </c>
      <c r="R274" s="46">
        <v>787126.6</v>
      </c>
      <c r="S274" s="46">
        <v>80357.460000000006</v>
      </c>
      <c r="T274" s="46">
        <v>153400.81</v>
      </c>
      <c r="U274" s="47"/>
    </row>
    <row r="275" spans="1:21" ht="12.75" customHeight="1" x14ac:dyDescent="0.25">
      <c r="A275" s="36">
        <f t="shared" si="12"/>
        <v>261</v>
      </c>
      <c r="B275" s="36">
        <v>75</v>
      </c>
      <c r="C275" s="37" t="s">
        <v>379</v>
      </c>
      <c r="D275" s="36" t="s">
        <v>386</v>
      </c>
      <c r="E275" s="46">
        <f t="shared" si="11"/>
        <v>8155015.1500000004</v>
      </c>
      <c r="F275" s="46">
        <v>975767.43</v>
      </c>
      <c r="G275" s="46">
        <v>348976.44</v>
      </c>
      <c r="H275" s="46">
        <v>133933.66</v>
      </c>
      <c r="I275" s="46">
        <v>526429.79</v>
      </c>
      <c r="J275" s="46"/>
      <c r="K275" s="45"/>
      <c r="L275" s="45">
        <v>0</v>
      </c>
      <c r="M275" s="46"/>
      <c r="N275" s="46">
        <v>1192799.01</v>
      </c>
      <c r="O275" s="46"/>
      <c r="P275" s="46">
        <v>2036396.2</v>
      </c>
      <c r="Q275" s="46">
        <v>1904675.47</v>
      </c>
      <c r="R275" s="46">
        <v>798809.37</v>
      </c>
      <c r="S275" s="46">
        <v>81550.149999999994</v>
      </c>
      <c r="T275" s="46">
        <v>155677.63</v>
      </c>
      <c r="U275" s="47"/>
    </row>
    <row r="276" spans="1:21" ht="12.75" customHeight="1" x14ac:dyDescent="0.25">
      <c r="A276" s="36">
        <f t="shared" si="12"/>
        <v>262</v>
      </c>
      <c r="B276" s="36">
        <v>76</v>
      </c>
      <c r="C276" s="37" t="s">
        <v>217</v>
      </c>
      <c r="D276" s="36" t="s">
        <v>387</v>
      </c>
      <c r="E276" s="46">
        <f t="shared" si="11"/>
        <v>8678264.1799999997</v>
      </c>
      <c r="F276" s="46"/>
      <c r="G276" s="46"/>
      <c r="H276" s="46">
        <v>4525489.6399999997</v>
      </c>
      <c r="I276" s="46">
        <v>2930647.37</v>
      </c>
      <c r="J276" s="46"/>
      <c r="K276" s="45"/>
      <c r="L276" s="45">
        <v>0</v>
      </c>
      <c r="M276" s="46"/>
      <c r="N276" s="46"/>
      <c r="O276" s="46"/>
      <c r="P276" s="46"/>
      <c r="Q276" s="46"/>
      <c r="R276" s="46">
        <v>972293.91</v>
      </c>
      <c r="S276" s="46">
        <v>86782.64</v>
      </c>
      <c r="T276" s="46">
        <v>163050.62</v>
      </c>
      <c r="U276" s="47"/>
    </row>
    <row r="277" spans="1:21" ht="12.75" customHeight="1" x14ac:dyDescent="0.25">
      <c r="A277" s="36">
        <f t="shared" si="12"/>
        <v>263</v>
      </c>
      <c r="B277" s="36">
        <v>77</v>
      </c>
      <c r="C277" s="37" t="s">
        <v>217</v>
      </c>
      <c r="D277" s="36" t="s">
        <v>388</v>
      </c>
      <c r="E277" s="46">
        <f t="shared" si="11"/>
        <v>7648400.7199999997</v>
      </c>
      <c r="F277" s="46"/>
      <c r="G277" s="46"/>
      <c r="H277" s="46">
        <v>3988442.56</v>
      </c>
      <c r="I277" s="46">
        <v>2582862.77</v>
      </c>
      <c r="J277" s="46"/>
      <c r="K277" s="45"/>
      <c r="L277" s="45">
        <v>0</v>
      </c>
      <c r="M277" s="46"/>
      <c r="N277" s="46"/>
      <c r="O277" s="46"/>
      <c r="P277" s="46"/>
      <c r="Q277" s="46"/>
      <c r="R277" s="46">
        <v>856910.24</v>
      </c>
      <c r="S277" s="46">
        <v>76484.009999999995</v>
      </c>
      <c r="T277" s="46">
        <v>143701.14000000001</v>
      </c>
      <c r="U277" s="47"/>
    </row>
    <row r="278" spans="1:21" ht="12.75" customHeight="1" x14ac:dyDescent="0.25">
      <c r="A278" s="36">
        <f t="shared" si="12"/>
        <v>264</v>
      </c>
      <c r="B278" s="36">
        <v>78</v>
      </c>
      <c r="C278" s="37" t="s">
        <v>217</v>
      </c>
      <c r="D278" s="36" t="s">
        <v>389</v>
      </c>
      <c r="E278" s="46">
        <f t="shared" si="11"/>
        <v>14786057.969999999</v>
      </c>
      <c r="F278" s="46">
        <v>5002611.96</v>
      </c>
      <c r="G278" s="46">
        <v>3023250.48</v>
      </c>
      <c r="H278" s="46"/>
      <c r="I278" s="46"/>
      <c r="J278" s="46"/>
      <c r="K278" s="45"/>
      <c r="L278" s="45">
        <v>0</v>
      </c>
      <c r="M278" s="46"/>
      <c r="N278" s="46"/>
      <c r="O278" s="46"/>
      <c r="P278" s="46"/>
      <c r="Q278" s="46">
        <v>4962061.41</v>
      </c>
      <c r="R278" s="46">
        <v>1366253.95</v>
      </c>
      <c r="S278" s="46">
        <v>147860.57999999999</v>
      </c>
      <c r="T278" s="46">
        <v>284019.59000000003</v>
      </c>
      <c r="U278" s="47"/>
    </row>
    <row r="279" spans="1:21" ht="12.75" customHeight="1" x14ac:dyDescent="0.25">
      <c r="A279" s="36">
        <f t="shared" si="12"/>
        <v>265</v>
      </c>
      <c r="B279" s="36">
        <v>79</v>
      </c>
      <c r="C279" s="37" t="s">
        <v>217</v>
      </c>
      <c r="D279" s="36" t="s">
        <v>391</v>
      </c>
      <c r="E279" s="46">
        <f t="shared" si="11"/>
        <v>6976020.4300000006</v>
      </c>
      <c r="F279" s="46"/>
      <c r="G279" s="46"/>
      <c r="H279" s="46">
        <v>3637813.68</v>
      </c>
      <c r="I279" s="46">
        <v>2355800.14</v>
      </c>
      <c r="J279" s="46"/>
      <c r="K279" s="45"/>
      <c r="L279" s="45">
        <v>0</v>
      </c>
      <c r="M279" s="46"/>
      <c r="N279" s="46"/>
      <c r="O279" s="46"/>
      <c r="P279" s="46"/>
      <c r="Q279" s="46"/>
      <c r="R279" s="46">
        <v>781578.21</v>
      </c>
      <c r="S279" s="46">
        <v>69760.2</v>
      </c>
      <c r="T279" s="46">
        <v>131068.2</v>
      </c>
      <c r="U279" s="47"/>
    </row>
    <row r="280" spans="1:21" ht="12.75" customHeight="1" x14ac:dyDescent="0.25">
      <c r="A280" s="36">
        <f t="shared" si="12"/>
        <v>266</v>
      </c>
      <c r="B280" s="36">
        <v>80</v>
      </c>
      <c r="C280" s="37" t="s">
        <v>217</v>
      </c>
      <c r="D280" s="36" t="s">
        <v>392</v>
      </c>
      <c r="E280" s="46">
        <f t="shared" si="11"/>
        <v>8358568.6400000006</v>
      </c>
      <c r="F280" s="46"/>
      <c r="G280" s="46"/>
      <c r="H280" s="46">
        <v>4358776.71</v>
      </c>
      <c r="I280" s="46">
        <v>2822686.28</v>
      </c>
      <c r="J280" s="46"/>
      <c r="K280" s="45"/>
      <c r="L280" s="45">
        <v>0</v>
      </c>
      <c r="M280" s="46"/>
      <c r="N280" s="46"/>
      <c r="O280" s="46"/>
      <c r="P280" s="46"/>
      <c r="Q280" s="46"/>
      <c r="R280" s="46">
        <v>936475.91</v>
      </c>
      <c r="S280" s="46">
        <v>83585.69</v>
      </c>
      <c r="T280" s="46">
        <v>157044.04999999999</v>
      </c>
      <c r="U280" s="47"/>
    </row>
    <row r="281" spans="1:21" ht="12.75" customHeight="1" x14ac:dyDescent="0.25">
      <c r="A281" s="36">
        <f t="shared" si="12"/>
        <v>267</v>
      </c>
      <c r="B281" s="36">
        <v>81</v>
      </c>
      <c r="C281" s="37" t="s">
        <v>217</v>
      </c>
      <c r="D281" s="36" t="s">
        <v>393</v>
      </c>
      <c r="E281" s="46">
        <f t="shared" si="11"/>
        <v>8691128.3800000008</v>
      </c>
      <c r="F281" s="46">
        <v>3505841.01</v>
      </c>
      <c r="G281" s="46">
        <v>2118700.31</v>
      </c>
      <c r="H281" s="46"/>
      <c r="I281" s="46">
        <v>870270.45</v>
      </c>
      <c r="J281" s="46"/>
      <c r="K281" s="45"/>
      <c r="L281" s="45">
        <v>0</v>
      </c>
      <c r="M281" s="46"/>
      <c r="N281" s="46"/>
      <c r="O281" s="46"/>
      <c r="P281" s="46">
        <v>1121454.44</v>
      </c>
      <c r="Q281" s="46"/>
      <c r="R281" s="46">
        <v>821398.57</v>
      </c>
      <c r="S281" s="46">
        <v>86911.28</v>
      </c>
      <c r="T281" s="46">
        <v>166552.32000000001</v>
      </c>
      <c r="U281" s="47"/>
    </row>
    <row r="282" spans="1:21" ht="12.75" customHeight="1" x14ac:dyDescent="0.25">
      <c r="A282" s="36">
        <f t="shared" si="12"/>
        <v>268</v>
      </c>
      <c r="B282" s="36">
        <v>82</v>
      </c>
      <c r="C282" s="37" t="s">
        <v>217</v>
      </c>
      <c r="D282" s="36" t="s">
        <v>394</v>
      </c>
      <c r="E282" s="46">
        <f t="shared" si="11"/>
        <v>20406848.440000001</v>
      </c>
      <c r="F282" s="46">
        <v>9328052.1099999994</v>
      </c>
      <c r="G282" s="46">
        <v>4298021.62</v>
      </c>
      <c r="H282" s="46">
        <v>4352364.68</v>
      </c>
      <c r="I282" s="46"/>
      <c r="J282" s="46"/>
      <c r="K282" s="45"/>
      <c r="L282" s="45">
        <v>0</v>
      </c>
      <c r="M282" s="46"/>
      <c r="N282" s="46"/>
      <c r="O282" s="46"/>
      <c r="P282" s="46"/>
      <c r="Q282" s="46"/>
      <c r="R282" s="46">
        <v>1831189.51</v>
      </c>
      <c r="S282" s="46">
        <v>204068.48000000001</v>
      </c>
      <c r="T282" s="46">
        <v>393152.04</v>
      </c>
      <c r="U282" s="47"/>
    </row>
    <row r="283" spans="1:21" ht="15" x14ac:dyDescent="0.25">
      <c r="A283" s="36">
        <f t="shared" si="12"/>
        <v>269</v>
      </c>
      <c r="B283" s="36">
        <v>83</v>
      </c>
      <c r="C283" s="37" t="s">
        <v>217</v>
      </c>
      <c r="D283" s="36" t="s">
        <v>395</v>
      </c>
      <c r="E283" s="46">
        <f t="shared" si="11"/>
        <v>34735695.989999995</v>
      </c>
      <c r="F283" s="46">
        <v>4311081.79</v>
      </c>
      <c r="G283" s="46">
        <v>1986387.14</v>
      </c>
      <c r="H283" s="46">
        <v>2011502.5</v>
      </c>
      <c r="I283" s="46">
        <v>1302622.47</v>
      </c>
      <c r="J283" s="46"/>
      <c r="K283" s="45"/>
      <c r="L283" s="45">
        <v>0</v>
      </c>
      <c r="M283" s="46"/>
      <c r="N283" s="46">
        <v>10188835.74</v>
      </c>
      <c r="O283" s="46"/>
      <c r="P283" s="46">
        <v>5234759.29</v>
      </c>
      <c r="Q283" s="46">
        <v>5380522.4500000002</v>
      </c>
      <c r="R283" s="46">
        <v>3307497.64</v>
      </c>
      <c r="S283" s="46">
        <v>347356.96</v>
      </c>
      <c r="T283" s="46">
        <v>665130.01</v>
      </c>
      <c r="U283" s="47"/>
    </row>
    <row r="284" spans="1:21" ht="15" x14ac:dyDescent="0.25">
      <c r="A284" s="36">
        <f t="shared" si="12"/>
        <v>270</v>
      </c>
      <c r="B284" s="36">
        <v>84</v>
      </c>
      <c r="C284" s="37" t="s">
        <v>230</v>
      </c>
      <c r="D284" s="36" t="s">
        <v>396</v>
      </c>
      <c r="E284" s="46">
        <f t="shared" si="11"/>
        <v>14596997.090000002</v>
      </c>
      <c r="F284" s="46"/>
      <c r="G284" s="46"/>
      <c r="H284" s="46"/>
      <c r="I284" s="46"/>
      <c r="J284" s="46"/>
      <c r="K284" s="45"/>
      <c r="L284" s="45">
        <v>0</v>
      </c>
      <c r="M284" s="46"/>
      <c r="N284" s="46"/>
      <c r="O284" s="46"/>
      <c r="P284" s="46">
        <v>6728518.9800000004</v>
      </c>
      <c r="Q284" s="46">
        <v>5984794.0199999996</v>
      </c>
      <c r="R284" s="46">
        <v>1459699.71</v>
      </c>
      <c r="S284" s="46">
        <v>145969.97</v>
      </c>
      <c r="T284" s="46">
        <v>278014.40999999997</v>
      </c>
      <c r="U284" s="47"/>
    </row>
    <row r="285" spans="1:21" ht="12.75" customHeight="1" x14ac:dyDescent="0.25">
      <c r="A285" s="36">
        <f t="shared" si="12"/>
        <v>271</v>
      </c>
      <c r="B285" s="36">
        <v>85</v>
      </c>
      <c r="C285" s="37" t="s">
        <v>397</v>
      </c>
      <c r="D285" s="36" t="s">
        <v>398</v>
      </c>
      <c r="E285" s="46">
        <f t="shared" si="11"/>
        <v>11014362.179999998</v>
      </c>
      <c r="F285" s="46"/>
      <c r="G285" s="46"/>
      <c r="H285" s="46"/>
      <c r="I285" s="46"/>
      <c r="J285" s="46"/>
      <c r="K285" s="45"/>
      <c r="L285" s="45">
        <v>0</v>
      </c>
      <c r="M285" s="46"/>
      <c r="N285" s="46">
        <v>9700789.3399999999</v>
      </c>
      <c r="O285" s="46"/>
      <c r="P285" s="46"/>
      <c r="Q285" s="46"/>
      <c r="R285" s="46">
        <v>991292.6</v>
      </c>
      <c r="S285" s="46">
        <v>110143.62</v>
      </c>
      <c r="T285" s="46">
        <v>212136.62</v>
      </c>
      <c r="U285" s="47"/>
    </row>
    <row r="286" spans="1:21" ht="12.75" customHeight="1" x14ac:dyDescent="0.25">
      <c r="A286" s="36">
        <f t="shared" si="12"/>
        <v>272</v>
      </c>
      <c r="B286" s="36">
        <v>86</v>
      </c>
      <c r="C286" s="37" t="s">
        <v>58</v>
      </c>
      <c r="D286" s="36" t="s">
        <v>399</v>
      </c>
      <c r="E286" s="46">
        <f t="shared" si="11"/>
        <v>3802435.29</v>
      </c>
      <c r="F286" s="46"/>
      <c r="G286" s="46"/>
      <c r="H286" s="46"/>
      <c r="I286" s="46"/>
      <c r="J286" s="46"/>
      <c r="K286" s="45"/>
      <c r="L286" s="45">
        <v>0</v>
      </c>
      <c r="M286" s="46"/>
      <c r="N286" s="46"/>
      <c r="O286" s="46"/>
      <c r="P286" s="46"/>
      <c r="Q286" s="46">
        <v>3311746.23</v>
      </c>
      <c r="R286" s="46">
        <v>380243.53</v>
      </c>
      <c r="S286" s="46">
        <v>38024.35</v>
      </c>
      <c r="T286" s="46">
        <v>72421.179999999993</v>
      </c>
      <c r="U286" s="47"/>
    </row>
    <row r="287" spans="1:21" ht="12.75" customHeight="1" x14ac:dyDescent="0.25">
      <c r="A287" s="36">
        <f t="shared" si="12"/>
        <v>273</v>
      </c>
      <c r="B287" s="36">
        <v>87</v>
      </c>
      <c r="C287" s="37" t="s">
        <v>58</v>
      </c>
      <c r="D287" s="36" t="s">
        <v>401</v>
      </c>
      <c r="E287" s="46">
        <f t="shared" si="11"/>
        <v>23547868.210000001</v>
      </c>
      <c r="F287" s="46"/>
      <c r="G287" s="46">
        <v>3933438.49</v>
      </c>
      <c r="H287" s="46"/>
      <c r="I287" s="46"/>
      <c r="J287" s="46"/>
      <c r="K287" s="45"/>
      <c r="L287" s="45">
        <v>0</v>
      </c>
      <c r="M287" s="46"/>
      <c r="N287" s="46">
        <v>11795880.720000001</v>
      </c>
      <c r="O287" s="46">
        <v>4910856.1399999997</v>
      </c>
      <c r="P287" s="46"/>
      <c r="Q287" s="46"/>
      <c r="R287" s="46">
        <v>2220855.35</v>
      </c>
      <c r="S287" s="46">
        <v>235478.68</v>
      </c>
      <c r="T287" s="46">
        <v>451358.83</v>
      </c>
      <c r="U287" s="47"/>
    </row>
    <row r="288" spans="1:21" ht="12.75" customHeight="1" x14ac:dyDescent="0.25">
      <c r="A288" s="36">
        <f t="shared" si="12"/>
        <v>274</v>
      </c>
      <c r="B288" s="36">
        <v>88</v>
      </c>
      <c r="C288" s="37" t="s">
        <v>58</v>
      </c>
      <c r="D288" s="36" t="s">
        <v>402</v>
      </c>
      <c r="E288" s="46">
        <f t="shared" si="11"/>
        <v>17995156.880000003</v>
      </c>
      <c r="F288" s="46"/>
      <c r="G288" s="46">
        <v>3952275.71</v>
      </c>
      <c r="H288" s="46"/>
      <c r="I288" s="46"/>
      <c r="J288" s="46"/>
      <c r="K288" s="45"/>
      <c r="L288" s="45">
        <v>0</v>
      </c>
      <c r="M288" s="46"/>
      <c r="N288" s="46">
        <v>11852371.16</v>
      </c>
      <c r="O288" s="46"/>
      <c r="P288" s="46"/>
      <c r="Q288" s="46"/>
      <c r="R288" s="46">
        <v>1664942.82</v>
      </c>
      <c r="S288" s="46">
        <v>179951.57</v>
      </c>
      <c r="T288" s="46">
        <v>345615.62</v>
      </c>
      <c r="U288" s="47"/>
    </row>
    <row r="289" spans="1:21" ht="15" x14ac:dyDescent="0.25">
      <c r="A289" s="36">
        <f t="shared" si="12"/>
        <v>275</v>
      </c>
      <c r="B289" s="36">
        <v>89</v>
      </c>
      <c r="C289" s="37" t="s">
        <v>62</v>
      </c>
      <c r="D289" s="36" t="s">
        <v>403</v>
      </c>
      <c r="E289" s="46">
        <f t="shared" si="11"/>
        <v>4892673.3</v>
      </c>
      <c r="F289" s="46">
        <v>2774457.44</v>
      </c>
      <c r="G289" s="46"/>
      <c r="H289" s="46"/>
      <c r="I289" s="46"/>
      <c r="J289" s="46"/>
      <c r="K289" s="45"/>
      <c r="L289" s="45">
        <v>0</v>
      </c>
      <c r="M289" s="46"/>
      <c r="N289" s="46"/>
      <c r="O289" s="46"/>
      <c r="P289" s="46"/>
      <c r="Q289" s="46">
        <v>1547813.03</v>
      </c>
      <c r="R289" s="46">
        <v>426956.79999999999</v>
      </c>
      <c r="S289" s="46">
        <v>48926.73</v>
      </c>
      <c r="T289" s="46">
        <v>94519.3</v>
      </c>
      <c r="U289" s="47"/>
    </row>
    <row r="290" spans="1:21" ht="12.75" customHeight="1" x14ac:dyDescent="0.25">
      <c r="A290" s="36">
        <f t="shared" si="12"/>
        <v>276</v>
      </c>
      <c r="B290" s="36">
        <v>90</v>
      </c>
      <c r="C290" s="37" t="s">
        <v>62</v>
      </c>
      <c r="D290" s="36" t="s">
        <v>404</v>
      </c>
      <c r="E290" s="46">
        <f t="shared" si="11"/>
        <v>13488301.48</v>
      </c>
      <c r="F290" s="46"/>
      <c r="G290" s="46"/>
      <c r="H290" s="46"/>
      <c r="I290" s="46"/>
      <c r="J290" s="46"/>
      <c r="K290" s="45"/>
      <c r="L290" s="45">
        <v>0</v>
      </c>
      <c r="M290" s="46"/>
      <c r="N290" s="46">
        <v>9491681.6999999993</v>
      </c>
      <c r="O290" s="46"/>
      <c r="P290" s="46"/>
      <c r="Q290" s="46">
        <v>2361471.56</v>
      </c>
      <c r="R290" s="46">
        <v>1241060.75</v>
      </c>
      <c r="S290" s="46">
        <v>134883.01</v>
      </c>
      <c r="T290" s="46">
        <v>259204.46</v>
      </c>
      <c r="U290" s="47"/>
    </row>
    <row r="291" spans="1:21" ht="15" x14ac:dyDescent="0.25">
      <c r="A291" s="36">
        <f t="shared" si="12"/>
        <v>277</v>
      </c>
      <c r="B291" s="36">
        <v>91</v>
      </c>
      <c r="C291" s="37" t="s">
        <v>62</v>
      </c>
      <c r="D291" s="36" t="s">
        <v>405</v>
      </c>
      <c r="E291" s="46">
        <f t="shared" si="11"/>
        <v>14706650.629999999</v>
      </c>
      <c r="F291" s="46">
        <v>8339607.7699999996</v>
      </c>
      <c r="G291" s="46"/>
      <c r="H291" s="46"/>
      <c r="I291" s="46"/>
      <c r="J291" s="46"/>
      <c r="K291" s="45"/>
      <c r="L291" s="45">
        <v>0</v>
      </c>
      <c r="M291" s="46"/>
      <c r="N291" s="46"/>
      <c r="O291" s="46"/>
      <c r="P291" s="46"/>
      <c r="Q291" s="46">
        <v>4652496.5</v>
      </c>
      <c r="R291" s="46">
        <v>1283368.8400000001</v>
      </c>
      <c r="S291" s="46">
        <v>147066.51</v>
      </c>
      <c r="T291" s="46">
        <v>284111.01</v>
      </c>
      <c r="U291" s="47"/>
    </row>
    <row r="292" spans="1:21" ht="12.75" customHeight="1" x14ac:dyDescent="0.25">
      <c r="A292" s="36">
        <f t="shared" si="12"/>
        <v>278</v>
      </c>
      <c r="B292" s="36">
        <v>92</v>
      </c>
      <c r="C292" s="37" t="s">
        <v>62</v>
      </c>
      <c r="D292" s="36" t="s">
        <v>406</v>
      </c>
      <c r="E292" s="46">
        <f t="shared" si="11"/>
        <v>6709133.9300000006</v>
      </c>
      <c r="F292" s="46">
        <v>3804506.33</v>
      </c>
      <c r="G292" s="46"/>
      <c r="H292" s="46"/>
      <c r="I292" s="46"/>
      <c r="J292" s="46"/>
      <c r="K292" s="45"/>
      <c r="L292" s="45">
        <v>0</v>
      </c>
      <c r="M292" s="46"/>
      <c r="N292" s="46"/>
      <c r="O292" s="46"/>
      <c r="P292" s="46"/>
      <c r="Q292" s="46">
        <v>2122456.2200000002</v>
      </c>
      <c r="R292" s="46">
        <v>585469.37</v>
      </c>
      <c r="S292" s="46">
        <v>67091.34</v>
      </c>
      <c r="T292" s="46">
        <v>129610.67</v>
      </c>
      <c r="U292" s="47"/>
    </row>
    <row r="293" spans="1:21" ht="15" x14ac:dyDescent="0.25">
      <c r="A293" s="36">
        <f t="shared" si="12"/>
        <v>279</v>
      </c>
      <c r="B293" s="36">
        <v>93</v>
      </c>
      <c r="C293" s="37" t="s">
        <v>62</v>
      </c>
      <c r="D293" s="36" t="s">
        <v>407</v>
      </c>
      <c r="E293" s="46">
        <f t="shared" si="11"/>
        <v>21684186.149999999</v>
      </c>
      <c r="F293" s="46"/>
      <c r="G293" s="46"/>
      <c r="H293" s="46"/>
      <c r="I293" s="46"/>
      <c r="J293" s="46"/>
      <c r="K293" s="45"/>
      <c r="L293" s="45">
        <v>0</v>
      </c>
      <c r="M293" s="46"/>
      <c r="N293" s="46">
        <v>8780766.2599999998</v>
      </c>
      <c r="O293" s="46"/>
      <c r="P293" s="46">
        <v>10202726.470000001</v>
      </c>
      <c r="Q293" s="46"/>
      <c r="R293" s="46">
        <v>2068721.02</v>
      </c>
      <c r="S293" s="46">
        <v>216841.86</v>
      </c>
      <c r="T293" s="46">
        <v>415130.54</v>
      </c>
      <c r="U293" s="47"/>
    </row>
    <row r="294" spans="1:21" ht="12.75" customHeight="1" x14ac:dyDescent="0.25">
      <c r="A294" s="36">
        <f t="shared" si="12"/>
        <v>280</v>
      </c>
      <c r="B294" s="36">
        <v>94</v>
      </c>
      <c r="C294" s="37" t="s">
        <v>65</v>
      </c>
      <c r="D294" s="36" t="s">
        <v>408</v>
      </c>
      <c r="E294" s="46">
        <f t="shared" si="11"/>
        <v>415456.54</v>
      </c>
      <c r="F294" s="46"/>
      <c r="G294" s="46"/>
      <c r="H294" s="46"/>
      <c r="I294" s="46">
        <v>349646.56</v>
      </c>
      <c r="J294" s="46"/>
      <c r="K294" s="45"/>
      <c r="L294" s="45">
        <v>0</v>
      </c>
      <c r="M294" s="46"/>
      <c r="N294" s="46"/>
      <c r="O294" s="46"/>
      <c r="P294" s="46"/>
      <c r="Q294" s="46"/>
      <c r="R294" s="46">
        <v>54009.35</v>
      </c>
      <c r="S294" s="46">
        <v>4154.57</v>
      </c>
      <c r="T294" s="46">
        <v>7646.06</v>
      </c>
      <c r="U294" s="47"/>
    </row>
    <row r="295" spans="1:21" ht="15" x14ac:dyDescent="0.25">
      <c r="A295" s="36">
        <f t="shared" si="12"/>
        <v>281</v>
      </c>
      <c r="B295" s="36">
        <v>95</v>
      </c>
      <c r="C295" s="37" t="s">
        <v>65</v>
      </c>
      <c r="D295" s="36" t="s">
        <v>409</v>
      </c>
      <c r="E295" s="46">
        <f t="shared" si="11"/>
        <v>30309235.749999996</v>
      </c>
      <c r="F295" s="46"/>
      <c r="G295" s="46"/>
      <c r="H295" s="46">
        <v>1827346.69</v>
      </c>
      <c r="I295" s="46">
        <v>1767471.25</v>
      </c>
      <c r="J295" s="46"/>
      <c r="K295" s="45"/>
      <c r="L295" s="45">
        <v>0</v>
      </c>
      <c r="M295" s="46"/>
      <c r="N295" s="46">
        <v>8973289.8100000005</v>
      </c>
      <c r="O295" s="46"/>
      <c r="P295" s="46">
        <v>9173266.7799999993</v>
      </c>
      <c r="Q295" s="46">
        <v>4694622.83</v>
      </c>
      <c r="R295" s="46">
        <v>2992044.31</v>
      </c>
      <c r="S295" s="46">
        <v>303092.36</v>
      </c>
      <c r="T295" s="46">
        <v>578101.72</v>
      </c>
      <c r="U295" s="47"/>
    </row>
    <row r="296" spans="1:21" ht="12.75" customHeight="1" x14ac:dyDescent="0.25">
      <c r="A296" s="36">
        <f t="shared" si="12"/>
        <v>282</v>
      </c>
      <c r="B296" s="36">
        <v>96</v>
      </c>
      <c r="C296" s="37" t="s">
        <v>65</v>
      </c>
      <c r="D296" s="36" t="s">
        <v>410</v>
      </c>
      <c r="E296" s="46">
        <f t="shared" si="11"/>
        <v>39020696.860000007</v>
      </c>
      <c r="F296" s="46">
        <v>6960583.21</v>
      </c>
      <c r="G296" s="46">
        <v>3353139.18</v>
      </c>
      <c r="H296" s="46">
        <v>2047759.02</v>
      </c>
      <c r="I296" s="46">
        <v>1980661.47</v>
      </c>
      <c r="J296" s="46"/>
      <c r="K296" s="45"/>
      <c r="L296" s="45">
        <v>0</v>
      </c>
      <c r="M296" s="46"/>
      <c r="N296" s="46"/>
      <c r="O296" s="46">
        <v>4186358.63</v>
      </c>
      <c r="P296" s="46">
        <v>10279735.01</v>
      </c>
      <c r="Q296" s="46">
        <v>5260882.5</v>
      </c>
      <c r="R296" s="46">
        <v>3816348.24</v>
      </c>
      <c r="S296" s="46">
        <v>390206.97</v>
      </c>
      <c r="T296" s="46">
        <v>745022.63</v>
      </c>
      <c r="U296" s="47"/>
    </row>
    <row r="297" spans="1:21" ht="12.75" customHeight="1" x14ac:dyDescent="0.25">
      <c r="A297" s="36">
        <f t="shared" si="12"/>
        <v>283</v>
      </c>
      <c r="B297" s="36">
        <v>97</v>
      </c>
      <c r="C297" s="37" t="s">
        <v>65</v>
      </c>
      <c r="D297" s="36" t="s">
        <v>411</v>
      </c>
      <c r="E297" s="46">
        <f t="shared" si="11"/>
        <v>37586826.399999999</v>
      </c>
      <c r="F297" s="46"/>
      <c r="G297" s="46">
        <v>3332901.24</v>
      </c>
      <c r="H297" s="46">
        <v>2035399.72</v>
      </c>
      <c r="I297" s="46">
        <v>1968707.15</v>
      </c>
      <c r="J297" s="46"/>
      <c r="K297" s="45"/>
      <c r="L297" s="45">
        <v>0</v>
      </c>
      <c r="M297" s="46"/>
      <c r="N297" s="46">
        <v>9994946.0399999991</v>
      </c>
      <c r="O297" s="46"/>
      <c r="P297" s="46">
        <v>10217691.449999999</v>
      </c>
      <c r="Q297" s="46">
        <v>5229130.33</v>
      </c>
      <c r="R297" s="46">
        <v>3715376.77</v>
      </c>
      <c r="S297" s="46">
        <v>375868.26</v>
      </c>
      <c r="T297" s="46">
        <v>716805.44</v>
      </c>
      <c r="U297" s="47"/>
    </row>
    <row r="298" spans="1:21" ht="12.75" customHeight="1" x14ac:dyDescent="0.25">
      <c r="A298" s="36">
        <f t="shared" si="12"/>
        <v>284</v>
      </c>
      <c r="B298" s="36">
        <v>98</v>
      </c>
      <c r="C298" s="37" t="s">
        <v>65</v>
      </c>
      <c r="D298" s="36" t="s">
        <v>412</v>
      </c>
      <c r="E298" s="46">
        <f t="shared" si="11"/>
        <v>44029151.82</v>
      </c>
      <c r="F298" s="46">
        <v>6928264.6699999999</v>
      </c>
      <c r="G298" s="46"/>
      <c r="H298" s="46">
        <v>2038251.11</v>
      </c>
      <c r="I298" s="46"/>
      <c r="J298" s="46"/>
      <c r="K298" s="45"/>
      <c r="L298" s="45">
        <v>0</v>
      </c>
      <c r="M298" s="46"/>
      <c r="N298" s="46">
        <v>10008947.949999999</v>
      </c>
      <c r="O298" s="46">
        <v>4166921.04</v>
      </c>
      <c r="P298" s="46">
        <v>10232005.4</v>
      </c>
      <c r="Q298" s="46">
        <v>5236455.8099999996</v>
      </c>
      <c r="R298" s="46">
        <v>4133673.32</v>
      </c>
      <c r="S298" s="46">
        <v>440291.52</v>
      </c>
      <c r="T298" s="46">
        <v>844341</v>
      </c>
      <c r="U298" s="47"/>
    </row>
    <row r="299" spans="1:21" ht="15" x14ac:dyDescent="0.25">
      <c r="A299" s="36">
        <f t="shared" si="12"/>
        <v>285</v>
      </c>
      <c r="B299" s="36">
        <v>99</v>
      </c>
      <c r="C299" s="37" t="s">
        <v>65</v>
      </c>
      <c r="D299" s="36" t="s">
        <v>413</v>
      </c>
      <c r="E299" s="46">
        <f t="shared" si="11"/>
        <v>995290.46999999986</v>
      </c>
      <c r="F299" s="46"/>
      <c r="G299" s="46"/>
      <c r="H299" s="46">
        <v>563708.19999999995</v>
      </c>
      <c r="I299" s="46">
        <v>292925.68</v>
      </c>
      <c r="J299" s="46"/>
      <c r="K299" s="45"/>
      <c r="L299" s="45">
        <v>0</v>
      </c>
      <c r="M299" s="46"/>
      <c r="N299" s="46"/>
      <c r="O299" s="46"/>
      <c r="P299" s="46"/>
      <c r="Q299" s="46"/>
      <c r="R299" s="46">
        <v>109970.84</v>
      </c>
      <c r="S299" s="46">
        <v>9952.9</v>
      </c>
      <c r="T299" s="46">
        <v>18732.849999999999</v>
      </c>
      <c r="U299" s="47"/>
    </row>
    <row r="300" spans="1:21" ht="12.75" customHeight="1" x14ac:dyDescent="0.25">
      <c r="A300" s="36">
        <f t="shared" si="12"/>
        <v>286</v>
      </c>
      <c r="B300" s="36">
        <v>100</v>
      </c>
      <c r="C300" s="37" t="s">
        <v>65</v>
      </c>
      <c r="D300" s="36" t="s">
        <v>414</v>
      </c>
      <c r="E300" s="46">
        <f t="shared" si="11"/>
        <v>4251855.71</v>
      </c>
      <c r="F300" s="46"/>
      <c r="G300" s="46">
        <v>2299107.75</v>
      </c>
      <c r="H300" s="46">
        <v>1404062.99</v>
      </c>
      <c r="I300" s="46"/>
      <c r="J300" s="46"/>
      <c r="K300" s="45"/>
      <c r="L300" s="45">
        <v>0</v>
      </c>
      <c r="M300" s="46"/>
      <c r="N300" s="46"/>
      <c r="O300" s="46"/>
      <c r="P300" s="46"/>
      <c r="Q300" s="46"/>
      <c r="R300" s="46">
        <v>425185.57</v>
      </c>
      <c r="S300" s="46">
        <v>42518.559999999998</v>
      </c>
      <c r="T300" s="46">
        <v>80980.84</v>
      </c>
      <c r="U300" s="47"/>
    </row>
    <row r="301" spans="1:21" ht="15" x14ac:dyDescent="0.25">
      <c r="A301" s="36">
        <f t="shared" si="12"/>
        <v>287</v>
      </c>
      <c r="B301" s="36">
        <v>101</v>
      </c>
      <c r="C301" s="37" t="s">
        <v>65</v>
      </c>
      <c r="D301" s="36" t="s">
        <v>415</v>
      </c>
      <c r="E301" s="46">
        <f t="shared" si="11"/>
        <v>10296176.109999999</v>
      </c>
      <c r="F301" s="46">
        <v>5230068.75</v>
      </c>
      <c r="G301" s="46">
        <v>2724859.95</v>
      </c>
      <c r="H301" s="46">
        <v>1127513.6299999999</v>
      </c>
      <c r="I301" s="46"/>
      <c r="J301" s="46"/>
      <c r="K301" s="45"/>
      <c r="L301" s="45">
        <v>0</v>
      </c>
      <c r="M301" s="46"/>
      <c r="N301" s="46"/>
      <c r="O301" s="46"/>
      <c r="P301" s="46"/>
      <c r="Q301" s="46"/>
      <c r="R301" s="46">
        <v>912157.4</v>
      </c>
      <c r="S301" s="46">
        <v>102961.76</v>
      </c>
      <c r="T301" s="46">
        <v>198614.62</v>
      </c>
      <c r="U301" s="47"/>
    </row>
    <row r="302" spans="1:21" ht="12.75" customHeight="1" x14ac:dyDescent="0.25">
      <c r="A302" s="36">
        <f t="shared" si="12"/>
        <v>288</v>
      </c>
      <c r="B302" s="36">
        <v>102</v>
      </c>
      <c r="C302" s="37" t="s">
        <v>72</v>
      </c>
      <c r="D302" s="36" t="s">
        <v>417</v>
      </c>
      <c r="E302" s="46">
        <f t="shared" si="11"/>
        <v>14641467.719999999</v>
      </c>
      <c r="F302" s="46"/>
      <c r="G302" s="46"/>
      <c r="H302" s="46"/>
      <c r="I302" s="46"/>
      <c r="J302" s="46"/>
      <c r="K302" s="45"/>
      <c r="L302" s="45">
        <v>0</v>
      </c>
      <c r="M302" s="46"/>
      <c r="N302" s="46"/>
      <c r="O302" s="46">
        <v>3690328.19</v>
      </c>
      <c r="P302" s="46">
        <v>9061716.6899999995</v>
      </c>
      <c r="Q302" s="46"/>
      <c r="R302" s="46">
        <v>1464146.77</v>
      </c>
      <c r="S302" s="46">
        <v>146414.68</v>
      </c>
      <c r="T302" s="46">
        <v>278861.39</v>
      </c>
      <c r="U302" s="47"/>
    </row>
    <row r="303" spans="1:21" ht="12.75" customHeight="1" x14ac:dyDescent="0.25">
      <c r="A303" s="36">
        <f t="shared" si="12"/>
        <v>289</v>
      </c>
      <c r="B303" s="36">
        <v>103</v>
      </c>
      <c r="C303" s="37" t="s">
        <v>72</v>
      </c>
      <c r="D303" s="36" t="s">
        <v>418</v>
      </c>
      <c r="E303" s="46">
        <f t="shared" si="11"/>
        <v>8142341.7699999996</v>
      </c>
      <c r="F303" s="46"/>
      <c r="G303" s="46"/>
      <c r="H303" s="46"/>
      <c r="I303" s="46"/>
      <c r="J303" s="46"/>
      <c r="K303" s="45"/>
      <c r="L303" s="45">
        <v>0</v>
      </c>
      <c r="M303" s="46"/>
      <c r="N303" s="46"/>
      <c r="O303" s="46">
        <v>7091605.1299999999</v>
      </c>
      <c r="P303" s="46"/>
      <c r="Q303" s="46"/>
      <c r="R303" s="46">
        <v>814234.18</v>
      </c>
      <c r="S303" s="46">
        <v>81423.42</v>
      </c>
      <c r="T303" s="46">
        <v>155079.04000000001</v>
      </c>
      <c r="U303" s="47"/>
    </row>
    <row r="304" spans="1:21" ht="12.75" customHeight="1" x14ac:dyDescent="0.25">
      <c r="A304" s="36">
        <f t="shared" si="12"/>
        <v>290</v>
      </c>
      <c r="B304" s="36">
        <v>104</v>
      </c>
      <c r="C304" s="37" t="s">
        <v>72</v>
      </c>
      <c r="D304" s="36" t="s">
        <v>419</v>
      </c>
      <c r="E304" s="46">
        <f t="shared" si="11"/>
        <v>3029943.19</v>
      </c>
      <c r="F304" s="46"/>
      <c r="G304" s="46"/>
      <c r="H304" s="46">
        <v>2638941.14</v>
      </c>
      <c r="I304" s="46"/>
      <c r="J304" s="46"/>
      <c r="K304" s="45"/>
      <c r="L304" s="45">
        <v>0</v>
      </c>
      <c r="M304" s="46"/>
      <c r="N304" s="46"/>
      <c r="O304" s="46"/>
      <c r="P304" s="46"/>
      <c r="Q304" s="46"/>
      <c r="R304" s="46">
        <v>302994.32</v>
      </c>
      <c r="S304" s="46">
        <v>30299.43</v>
      </c>
      <c r="T304" s="46">
        <v>57708.3</v>
      </c>
      <c r="U304" s="47"/>
    </row>
    <row r="305" spans="1:21" ht="12.75" customHeight="1" x14ac:dyDescent="0.25">
      <c r="A305" s="36">
        <f t="shared" si="12"/>
        <v>291</v>
      </c>
      <c r="B305" s="36">
        <v>105</v>
      </c>
      <c r="C305" s="37" t="s">
        <v>72</v>
      </c>
      <c r="D305" s="36" t="s">
        <v>420</v>
      </c>
      <c r="E305" s="46">
        <f t="shared" si="11"/>
        <v>24529781.829999998</v>
      </c>
      <c r="F305" s="46"/>
      <c r="G305" s="46"/>
      <c r="H305" s="46"/>
      <c r="I305" s="46"/>
      <c r="J305" s="46"/>
      <c r="K305" s="45"/>
      <c r="L305" s="45">
        <v>0</v>
      </c>
      <c r="M305" s="46"/>
      <c r="N305" s="46"/>
      <c r="O305" s="46">
        <v>6182641.46</v>
      </c>
      <c r="P305" s="46">
        <v>15181670.15</v>
      </c>
      <c r="Q305" s="46"/>
      <c r="R305" s="46">
        <v>2452978.1800000002</v>
      </c>
      <c r="S305" s="46">
        <v>245297.82</v>
      </c>
      <c r="T305" s="46">
        <v>467194.22</v>
      </c>
      <c r="U305" s="47"/>
    </row>
    <row r="306" spans="1:21" ht="12.75" customHeight="1" x14ac:dyDescent="0.25">
      <c r="A306" s="36">
        <f t="shared" si="12"/>
        <v>292</v>
      </c>
      <c r="B306" s="36">
        <v>106</v>
      </c>
      <c r="C306" s="37" t="s">
        <v>72</v>
      </c>
      <c r="D306" s="36" t="s">
        <v>421</v>
      </c>
      <c r="E306" s="46">
        <f t="shared" si="11"/>
        <v>22679099.82</v>
      </c>
      <c r="F306" s="46"/>
      <c r="G306" s="46"/>
      <c r="H306" s="46"/>
      <c r="I306" s="46"/>
      <c r="J306" s="46"/>
      <c r="K306" s="45"/>
      <c r="L306" s="45">
        <v>0</v>
      </c>
      <c r="M306" s="46"/>
      <c r="N306" s="46"/>
      <c r="O306" s="46"/>
      <c r="P306" s="46">
        <v>19752452.699999999</v>
      </c>
      <c r="Q306" s="46"/>
      <c r="R306" s="46">
        <v>2267909.98</v>
      </c>
      <c r="S306" s="46">
        <v>226791</v>
      </c>
      <c r="T306" s="46">
        <v>431946.14</v>
      </c>
      <c r="U306" s="47"/>
    </row>
    <row r="307" spans="1:21" ht="12.75" customHeight="1" x14ac:dyDescent="0.25">
      <c r="A307" s="36">
        <f t="shared" si="12"/>
        <v>293</v>
      </c>
      <c r="B307" s="36">
        <v>107</v>
      </c>
      <c r="C307" s="37" t="s">
        <v>72</v>
      </c>
      <c r="D307" s="36" t="s">
        <v>422</v>
      </c>
      <c r="E307" s="46">
        <f t="shared" si="11"/>
        <v>62316253.100000001</v>
      </c>
      <c r="F307" s="46">
        <v>13152005.380000001</v>
      </c>
      <c r="G307" s="46">
        <v>6335748.4800000004</v>
      </c>
      <c r="H307" s="46">
        <v>3869235.77</v>
      </c>
      <c r="I307" s="46">
        <v>3742455.13</v>
      </c>
      <c r="J307" s="46"/>
      <c r="K307" s="45"/>
      <c r="L307" s="45">
        <v>0</v>
      </c>
      <c r="M307" s="46"/>
      <c r="N307" s="46"/>
      <c r="O307" s="46">
        <v>7910114.6500000004</v>
      </c>
      <c r="P307" s="46">
        <v>19423534.800000001</v>
      </c>
      <c r="Q307" s="46"/>
      <c r="R307" s="46">
        <v>6069654.8399999999</v>
      </c>
      <c r="S307" s="46">
        <v>623162.53</v>
      </c>
      <c r="T307" s="46">
        <v>1190341.52</v>
      </c>
      <c r="U307" s="47"/>
    </row>
    <row r="308" spans="1:21" ht="12.75" customHeight="1" x14ac:dyDescent="0.25">
      <c r="A308" s="36">
        <f t="shared" si="12"/>
        <v>294</v>
      </c>
      <c r="B308" s="36">
        <v>108</v>
      </c>
      <c r="C308" s="37" t="s">
        <v>72</v>
      </c>
      <c r="D308" s="36" t="s">
        <v>423</v>
      </c>
      <c r="E308" s="46">
        <f t="shared" si="11"/>
        <v>3794000.55</v>
      </c>
      <c r="F308" s="46"/>
      <c r="G308" s="46"/>
      <c r="H308" s="46"/>
      <c r="I308" s="46"/>
      <c r="J308" s="46"/>
      <c r="K308" s="45"/>
      <c r="L308" s="45">
        <v>0</v>
      </c>
      <c r="M308" s="46"/>
      <c r="N308" s="46">
        <v>3341528.04</v>
      </c>
      <c r="O308" s="46"/>
      <c r="P308" s="46"/>
      <c r="Q308" s="46"/>
      <c r="R308" s="46">
        <v>341460.05</v>
      </c>
      <c r="S308" s="46">
        <v>37940.01</v>
      </c>
      <c r="T308" s="46">
        <v>73072.45</v>
      </c>
      <c r="U308" s="47"/>
    </row>
    <row r="309" spans="1:21" ht="12.75" customHeight="1" x14ac:dyDescent="0.25">
      <c r="A309" s="36">
        <f t="shared" si="12"/>
        <v>295</v>
      </c>
      <c r="B309" s="36">
        <v>109</v>
      </c>
      <c r="C309" s="37" t="s">
        <v>72</v>
      </c>
      <c r="D309" s="36" t="s">
        <v>424</v>
      </c>
      <c r="E309" s="46">
        <f t="shared" si="11"/>
        <v>4514911.7300000004</v>
      </c>
      <c r="F309" s="46"/>
      <c r="G309" s="46"/>
      <c r="H309" s="46">
        <v>2366937.44</v>
      </c>
      <c r="I309" s="46">
        <v>1512578.62</v>
      </c>
      <c r="J309" s="46"/>
      <c r="K309" s="45"/>
      <c r="L309" s="45">
        <v>0</v>
      </c>
      <c r="M309" s="46"/>
      <c r="N309" s="46"/>
      <c r="O309" s="46"/>
      <c r="P309" s="46"/>
      <c r="Q309" s="46"/>
      <c r="R309" s="46">
        <v>505409.39</v>
      </c>
      <c r="S309" s="46">
        <v>45149.120000000003</v>
      </c>
      <c r="T309" s="46">
        <v>84837.16</v>
      </c>
      <c r="U309" s="47"/>
    </row>
    <row r="310" spans="1:21" ht="12.75" customHeight="1" x14ac:dyDescent="0.25">
      <c r="A310" s="36">
        <f t="shared" si="12"/>
        <v>296</v>
      </c>
      <c r="B310" s="36">
        <v>110</v>
      </c>
      <c r="C310" s="37" t="s">
        <v>72</v>
      </c>
      <c r="D310" s="36" t="s">
        <v>425</v>
      </c>
      <c r="E310" s="46">
        <f t="shared" si="11"/>
        <v>9352243.5299999993</v>
      </c>
      <c r="F310" s="46"/>
      <c r="G310" s="46"/>
      <c r="H310" s="46">
        <v>8145373.9100000001</v>
      </c>
      <c r="I310" s="46"/>
      <c r="J310" s="46"/>
      <c r="K310" s="45"/>
      <c r="L310" s="45">
        <v>0</v>
      </c>
      <c r="M310" s="46"/>
      <c r="N310" s="46"/>
      <c r="O310" s="46"/>
      <c r="P310" s="46"/>
      <c r="Q310" s="46"/>
      <c r="R310" s="46">
        <v>935224.35</v>
      </c>
      <c r="S310" s="46">
        <v>93522.44</v>
      </c>
      <c r="T310" s="46">
        <v>178122.83</v>
      </c>
      <c r="U310" s="47"/>
    </row>
    <row r="311" spans="1:21" ht="12.75" customHeight="1" x14ac:dyDescent="0.25">
      <c r="A311" s="36">
        <f t="shared" si="12"/>
        <v>297</v>
      </c>
      <c r="B311" s="36">
        <v>111</v>
      </c>
      <c r="C311" s="37" t="s">
        <v>72</v>
      </c>
      <c r="D311" s="36" t="s">
        <v>426</v>
      </c>
      <c r="E311" s="46">
        <f t="shared" si="11"/>
        <v>4920986.67</v>
      </c>
      <c r="F311" s="46"/>
      <c r="G311" s="46"/>
      <c r="H311" s="46">
        <v>4285953.0199999996</v>
      </c>
      <c r="I311" s="46"/>
      <c r="J311" s="46"/>
      <c r="K311" s="45"/>
      <c r="L311" s="45">
        <v>0</v>
      </c>
      <c r="M311" s="46"/>
      <c r="N311" s="46"/>
      <c r="O311" s="46"/>
      <c r="P311" s="46"/>
      <c r="Q311" s="46"/>
      <c r="R311" s="46">
        <v>492098.67</v>
      </c>
      <c r="S311" s="46">
        <v>49209.87</v>
      </c>
      <c r="T311" s="46">
        <v>93725.11</v>
      </c>
      <c r="U311" s="47"/>
    </row>
    <row r="312" spans="1:21" ht="12.75" customHeight="1" x14ac:dyDescent="0.25">
      <c r="A312" s="36">
        <f t="shared" si="12"/>
        <v>298</v>
      </c>
      <c r="B312" s="36">
        <v>112</v>
      </c>
      <c r="C312" s="37" t="s">
        <v>72</v>
      </c>
      <c r="D312" s="36" t="s">
        <v>427</v>
      </c>
      <c r="E312" s="46">
        <f t="shared" si="11"/>
        <v>33746777.369999997</v>
      </c>
      <c r="F312" s="46">
        <v>15725505.09</v>
      </c>
      <c r="G312" s="46">
        <v>6291681.2599999998</v>
      </c>
      <c r="H312" s="46">
        <v>4647052.66</v>
      </c>
      <c r="I312" s="46">
        <v>2969673.95</v>
      </c>
      <c r="J312" s="46"/>
      <c r="K312" s="45"/>
      <c r="L312" s="45">
        <v>0</v>
      </c>
      <c r="M312" s="46"/>
      <c r="N312" s="46"/>
      <c r="O312" s="46"/>
      <c r="P312" s="46"/>
      <c r="Q312" s="46"/>
      <c r="R312" s="46">
        <v>3127362.98</v>
      </c>
      <c r="S312" s="46">
        <v>337467.77</v>
      </c>
      <c r="T312" s="46">
        <v>648033.66</v>
      </c>
      <c r="U312" s="47"/>
    </row>
    <row r="313" spans="1:21" ht="15" x14ac:dyDescent="0.25">
      <c r="A313" s="36">
        <f t="shared" si="12"/>
        <v>299</v>
      </c>
      <c r="B313" s="36">
        <v>113</v>
      </c>
      <c r="C313" s="37" t="s">
        <v>72</v>
      </c>
      <c r="D313" s="36" t="s">
        <v>428</v>
      </c>
      <c r="E313" s="46">
        <f t="shared" si="11"/>
        <v>5623818.4199999999</v>
      </c>
      <c r="F313" s="46"/>
      <c r="G313" s="46">
        <v>3290696.5</v>
      </c>
      <c r="H313" s="46"/>
      <c r="I313" s="46">
        <v>1553208.95</v>
      </c>
      <c r="J313" s="46"/>
      <c r="K313" s="45"/>
      <c r="L313" s="45">
        <v>0</v>
      </c>
      <c r="M313" s="46"/>
      <c r="N313" s="46"/>
      <c r="O313" s="46"/>
      <c r="P313" s="46"/>
      <c r="Q313" s="46"/>
      <c r="R313" s="46">
        <v>617748.39</v>
      </c>
      <c r="S313" s="46">
        <v>56238.18</v>
      </c>
      <c r="T313" s="46">
        <v>105926.39999999999</v>
      </c>
      <c r="U313" s="47"/>
    </row>
    <row r="314" spans="1:21" ht="15" x14ac:dyDescent="0.25">
      <c r="A314" s="36">
        <f t="shared" si="12"/>
        <v>300</v>
      </c>
      <c r="B314" s="36">
        <v>114</v>
      </c>
      <c r="C314" s="37" t="s">
        <v>72</v>
      </c>
      <c r="D314" s="36" t="s">
        <v>429</v>
      </c>
      <c r="E314" s="46">
        <f t="shared" si="11"/>
        <v>32590967.760000002</v>
      </c>
      <c r="F314" s="46"/>
      <c r="G314" s="46"/>
      <c r="H314" s="46"/>
      <c r="I314" s="46"/>
      <c r="J314" s="46"/>
      <c r="K314" s="45"/>
      <c r="L314" s="45">
        <v>0</v>
      </c>
      <c r="M314" s="46"/>
      <c r="N314" s="46"/>
      <c r="O314" s="46"/>
      <c r="P314" s="46">
        <v>28385233.73</v>
      </c>
      <c r="Q314" s="46"/>
      <c r="R314" s="46">
        <v>3259096.78</v>
      </c>
      <c r="S314" s="46">
        <v>325909.68</v>
      </c>
      <c r="T314" s="46">
        <v>620727.56999999995</v>
      </c>
      <c r="U314" s="47"/>
    </row>
    <row r="315" spans="1:21" ht="15" x14ac:dyDescent="0.25">
      <c r="A315" s="36">
        <f t="shared" si="12"/>
        <v>301</v>
      </c>
      <c r="B315" s="36">
        <v>115</v>
      </c>
      <c r="C315" s="37" t="s">
        <v>72</v>
      </c>
      <c r="D315" s="36" t="s">
        <v>430</v>
      </c>
      <c r="E315" s="46">
        <f t="shared" si="11"/>
        <v>2609055.9800000004</v>
      </c>
      <c r="F315" s="46"/>
      <c r="G315" s="46"/>
      <c r="H315" s="46">
        <v>2272367.7400000002</v>
      </c>
      <c r="I315" s="46"/>
      <c r="J315" s="46"/>
      <c r="K315" s="45"/>
      <c r="L315" s="45">
        <v>0</v>
      </c>
      <c r="M315" s="46"/>
      <c r="N315" s="46"/>
      <c r="O315" s="46"/>
      <c r="P315" s="46"/>
      <c r="Q315" s="46"/>
      <c r="R315" s="46">
        <v>260905.60000000001</v>
      </c>
      <c r="S315" s="46">
        <v>26090.560000000001</v>
      </c>
      <c r="T315" s="46">
        <v>49692.08</v>
      </c>
      <c r="U315" s="47"/>
    </row>
    <row r="316" spans="1:21" ht="15" x14ac:dyDescent="0.25">
      <c r="A316" s="36">
        <f t="shared" si="12"/>
        <v>302</v>
      </c>
      <c r="B316" s="36">
        <v>116</v>
      </c>
      <c r="C316" s="37" t="s">
        <v>72</v>
      </c>
      <c r="D316" s="36" t="s">
        <v>431</v>
      </c>
      <c r="E316" s="46">
        <f t="shared" si="11"/>
        <v>11240705.380000001</v>
      </c>
      <c r="F316" s="46"/>
      <c r="G316" s="46"/>
      <c r="H316" s="46">
        <v>9790137.3200000003</v>
      </c>
      <c r="I316" s="46"/>
      <c r="J316" s="46"/>
      <c r="K316" s="45"/>
      <c r="L316" s="45">
        <v>0</v>
      </c>
      <c r="M316" s="46"/>
      <c r="N316" s="46"/>
      <c r="O316" s="46"/>
      <c r="P316" s="46"/>
      <c r="Q316" s="46"/>
      <c r="R316" s="46">
        <v>1124070.54</v>
      </c>
      <c r="S316" s="46">
        <v>112407.05</v>
      </c>
      <c r="T316" s="46">
        <v>214090.47</v>
      </c>
      <c r="U316" s="47"/>
    </row>
    <row r="317" spans="1:21" ht="15" x14ac:dyDescent="0.25">
      <c r="A317" s="36">
        <f t="shared" si="12"/>
        <v>303</v>
      </c>
      <c r="B317" s="36">
        <v>117</v>
      </c>
      <c r="C317" s="37" t="s">
        <v>72</v>
      </c>
      <c r="D317" s="36" t="s">
        <v>432</v>
      </c>
      <c r="E317" s="46">
        <f t="shared" si="11"/>
        <v>42762575.009999998</v>
      </c>
      <c r="F317" s="46"/>
      <c r="G317" s="46"/>
      <c r="H317" s="46"/>
      <c r="I317" s="46"/>
      <c r="J317" s="46"/>
      <c r="K317" s="45"/>
      <c r="L317" s="45">
        <v>0</v>
      </c>
      <c r="M317" s="46"/>
      <c r="N317" s="46">
        <v>37662710.32</v>
      </c>
      <c r="O317" s="46"/>
      <c r="P317" s="46"/>
      <c r="Q317" s="46"/>
      <c r="R317" s="46">
        <v>3848631.75</v>
      </c>
      <c r="S317" s="46">
        <v>427625.75</v>
      </c>
      <c r="T317" s="46">
        <v>823607.19</v>
      </c>
      <c r="U317" s="47"/>
    </row>
    <row r="318" spans="1:21" ht="12.75" customHeight="1" x14ac:dyDescent="0.25">
      <c r="A318" s="36">
        <f t="shared" si="12"/>
        <v>304</v>
      </c>
      <c r="B318" s="36">
        <v>118</v>
      </c>
      <c r="C318" s="37" t="s">
        <v>72</v>
      </c>
      <c r="D318" s="36" t="s">
        <v>433</v>
      </c>
      <c r="E318" s="46">
        <f t="shared" si="11"/>
        <v>2393729.5700000003</v>
      </c>
      <c r="F318" s="46"/>
      <c r="G318" s="46"/>
      <c r="H318" s="46">
        <v>2084828.34</v>
      </c>
      <c r="I318" s="46"/>
      <c r="J318" s="46"/>
      <c r="K318" s="45"/>
      <c r="L318" s="45">
        <v>0</v>
      </c>
      <c r="M318" s="46"/>
      <c r="N318" s="46"/>
      <c r="O318" s="46"/>
      <c r="P318" s="46"/>
      <c r="Q318" s="46"/>
      <c r="R318" s="46">
        <v>239372.96</v>
      </c>
      <c r="S318" s="46">
        <v>23937.3</v>
      </c>
      <c r="T318" s="46">
        <v>45590.97</v>
      </c>
      <c r="U318" s="47"/>
    </row>
    <row r="319" spans="1:21" ht="12.75" customHeight="1" x14ac:dyDescent="0.25">
      <c r="A319" s="36">
        <f t="shared" si="12"/>
        <v>305</v>
      </c>
      <c r="B319" s="36">
        <v>119</v>
      </c>
      <c r="C319" s="37" t="s">
        <v>72</v>
      </c>
      <c r="D319" s="36" t="s">
        <v>434</v>
      </c>
      <c r="E319" s="46">
        <f t="shared" si="11"/>
        <v>7890290.9100000001</v>
      </c>
      <c r="F319" s="46"/>
      <c r="G319" s="46"/>
      <c r="H319" s="46"/>
      <c r="I319" s="46"/>
      <c r="J319" s="46"/>
      <c r="K319" s="45"/>
      <c r="L319" s="45">
        <v>0</v>
      </c>
      <c r="M319" s="46"/>
      <c r="N319" s="46">
        <v>6949294.8200000003</v>
      </c>
      <c r="O319" s="46"/>
      <c r="P319" s="46"/>
      <c r="Q319" s="46"/>
      <c r="R319" s="46">
        <v>710126.18</v>
      </c>
      <c r="S319" s="46">
        <v>78902.91</v>
      </c>
      <c r="T319" s="46">
        <v>151967</v>
      </c>
      <c r="U319" s="47"/>
    </row>
    <row r="320" spans="1:21" ht="12.75" customHeight="1" x14ac:dyDescent="0.25">
      <c r="A320" s="36">
        <f t="shared" si="12"/>
        <v>306</v>
      </c>
      <c r="B320" s="36">
        <v>120</v>
      </c>
      <c r="C320" s="37" t="s">
        <v>72</v>
      </c>
      <c r="D320" s="36" t="s">
        <v>435</v>
      </c>
      <c r="E320" s="46">
        <f t="shared" si="11"/>
        <v>3446285.1300000004</v>
      </c>
      <c r="F320" s="46"/>
      <c r="G320" s="46"/>
      <c r="H320" s="46"/>
      <c r="I320" s="46"/>
      <c r="J320" s="46"/>
      <c r="K320" s="45"/>
      <c r="L320" s="45">
        <v>0</v>
      </c>
      <c r="M320" s="46"/>
      <c r="N320" s="46">
        <v>3035281.17</v>
      </c>
      <c r="O320" s="46"/>
      <c r="P320" s="46"/>
      <c r="Q320" s="46"/>
      <c r="R320" s="46">
        <v>310165.65999999997</v>
      </c>
      <c r="S320" s="46">
        <v>34462.85</v>
      </c>
      <c r="T320" s="46">
        <v>66375.45</v>
      </c>
      <c r="U320" s="47"/>
    </row>
    <row r="321" spans="1:21" ht="12.75" customHeight="1" x14ac:dyDescent="0.25">
      <c r="A321" s="36">
        <f t="shared" si="12"/>
        <v>307</v>
      </c>
      <c r="B321" s="36">
        <v>121</v>
      </c>
      <c r="C321" s="37" t="s">
        <v>72</v>
      </c>
      <c r="D321" s="36" t="s">
        <v>436</v>
      </c>
      <c r="E321" s="46">
        <f t="shared" si="11"/>
        <v>4328034.58</v>
      </c>
      <c r="F321" s="46"/>
      <c r="G321" s="46"/>
      <c r="H321" s="46"/>
      <c r="I321" s="46"/>
      <c r="J321" s="46"/>
      <c r="K321" s="45"/>
      <c r="L321" s="45">
        <v>0</v>
      </c>
      <c r="M321" s="46"/>
      <c r="N321" s="46">
        <v>3811873.17</v>
      </c>
      <c r="O321" s="46"/>
      <c r="P321" s="46"/>
      <c r="Q321" s="46"/>
      <c r="R321" s="46">
        <v>389523.11</v>
      </c>
      <c r="S321" s="46">
        <v>43280.35</v>
      </c>
      <c r="T321" s="46">
        <v>83357.95</v>
      </c>
      <c r="U321" s="47"/>
    </row>
    <row r="322" spans="1:21" ht="12.75" customHeight="1" x14ac:dyDescent="0.25">
      <c r="A322" s="36">
        <f t="shared" si="12"/>
        <v>308</v>
      </c>
      <c r="B322" s="36">
        <v>122</v>
      </c>
      <c r="C322" s="37" t="s">
        <v>72</v>
      </c>
      <c r="D322" s="36" t="s">
        <v>437</v>
      </c>
      <c r="E322" s="46">
        <f t="shared" si="11"/>
        <v>2414614.4</v>
      </c>
      <c r="F322" s="46"/>
      <c r="G322" s="46"/>
      <c r="H322" s="46">
        <v>2103018.0699999998</v>
      </c>
      <c r="I322" s="46"/>
      <c r="J322" s="46"/>
      <c r="K322" s="45"/>
      <c r="L322" s="45">
        <v>0</v>
      </c>
      <c r="M322" s="46"/>
      <c r="N322" s="46"/>
      <c r="O322" s="46"/>
      <c r="P322" s="46"/>
      <c r="Q322" s="46"/>
      <c r="R322" s="46">
        <v>241461.44</v>
      </c>
      <c r="S322" s="46">
        <v>24146.14</v>
      </c>
      <c r="T322" s="46">
        <v>45988.75</v>
      </c>
      <c r="U322" s="47"/>
    </row>
    <row r="323" spans="1:21" ht="12.75" customHeight="1" x14ac:dyDescent="0.25">
      <c r="A323" s="36">
        <f t="shared" si="12"/>
        <v>309</v>
      </c>
      <c r="B323" s="36">
        <v>123</v>
      </c>
      <c r="C323" s="37" t="s">
        <v>72</v>
      </c>
      <c r="D323" s="36" t="s">
        <v>438</v>
      </c>
      <c r="E323" s="46">
        <f t="shared" si="11"/>
        <v>201798076.93000001</v>
      </c>
      <c r="F323" s="46">
        <v>34248276.68</v>
      </c>
      <c r="G323" s="46">
        <v>13702532.25</v>
      </c>
      <c r="H323" s="46">
        <v>10120727.08</v>
      </c>
      <c r="I323" s="46">
        <v>6467596.0899999999</v>
      </c>
      <c r="J323" s="46"/>
      <c r="K323" s="45"/>
      <c r="L323" s="45">
        <v>0</v>
      </c>
      <c r="M323" s="46"/>
      <c r="N323" s="46"/>
      <c r="O323" s="46">
        <v>23813210.719999999</v>
      </c>
      <c r="P323" s="46">
        <v>87931595.030000001</v>
      </c>
      <c r="Q323" s="46"/>
      <c r="R323" s="46">
        <v>19641185.620000001</v>
      </c>
      <c r="S323" s="46">
        <v>2017980.77</v>
      </c>
      <c r="T323" s="46">
        <v>3854972.69</v>
      </c>
      <c r="U323" s="47"/>
    </row>
    <row r="324" spans="1:21" ht="12.75" customHeight="1" x14ac:dyDescent="0.25">
      <c r="A324" s="36">
        <f t="shared" si="12"/>
        <v>310</v>
      </c>
      <c r="B324" s="36">
        <v>124</v>
      </c>
      <c r="C324" s="37" t="s">
        <v>72</v>
      </c>
      <c r="D324" s="36" t="s">
        <v>439</v>
      </c>
      <c r="E324" s="46">
        <f t="shared" si="11"/>
        <v>17643015.550000001</v>
      </c>
      <c r="F324" s="46">
        <v>8221387.4199999999</v>
      </c>
      <c r="G324" s="46">
        <v>3289328.31</v>
      </c>
      <c r="H324" s="46">
        <v>2429506.7200000002</v>
      </c>
      <c r="I324" s="46">
        <v>1552563.17</v>
      </c>
      <c r="J324" s="46"/>
      <c r="K324" s="45"/>
      <c r="L324" s="45">
        <v>0</v>
      </c>
      <c r="M324" s="46"/>
      <c r="N324" s="46"/>
      <c r="O324" s="46"/>
      <c r="P324" s="46"/>
      <c r="Q324" s="46"/>
      <c r="R324" s="46">
        <v>1635003.93</v>
      </c>
      <c r="S324" s="46">
        <v>176430.16</v>
      </c>
      <c r="T324" s="46">
        <v>338795.84</v>
      </c>
      <c r="U324" s="47"/>
    </row>
    <row r="325" spans="1:21" ht="12.75" customHeight="1" x14ac:dyDescent="0.25">
      <c r="A325" s="36">
        <f t="shared" si="12"/>
        <v>311</v>
      </c>
      <c r="B325" s="36">
        <v>125</v>
      </c>
      <c r="C325" s="37" t="s">
        <v>72</v>
      </c>
      <c r="D325" s="36" t="s">
        <v>440</v>
      </c>
      <c r="E325" s="46">
        <f t="shared" si="11"/>
        <v>13345266.9</v>
      </c>
      <c r="F325" s="46"/>
      <c r="G325" s="46">
        <v>3043056.25</v>
      </c>
      <c r="H325" s="46"/>
      <c r="I325" s="46"/>
      <c r="J325" s="46"/>
      <c r="K325" s="45"/>
      <c r="L325" s="45">
        <v>0</v>
      </c>
      <c r="M325" s="46"/>
      <c r="N325" s="46">
        <v>3328607.71</v>
      </c>
      <c r="O325" s="46">
        <v>5288434.16</v>
      </c>
      <c r="P325" s="46"/>
      <c r="Q325" s="46"/>
      <c r="R325" s="46">
        <v>1296733.3799999999</v>
      </c>
      <c r="S325" s="46">
        <v>133452.67000000001</v>
      </c>
      <c r="T325" s="46">
        <v>254982.73</v>
      </c>
      <c r="U325" s="47"/>
    </row>
    <row r="326" spans="1:21" ht="12.75" customHeight="1" x14ac:dyDescent="0.25">
      <c r="A326" s="36">
        <f t="shared" si="12"/>
        <v>312</v>
      </c>
      <c r="B326" s="36">
        <v>126</v>
      </c>
      <c r="C326" s="37" t="s">
        <v>72</v>
      </c>
      <c r="D326" s="36" t="s">
        <v>441</v>
      </c>
      <c r="E326" s="46">
        <f t="shared" si="11"/>
        <v>13693227.879999999</v>
      </c>
      <c r="F326" s="46">
        <v>6989461.6600000001</v>
      </c>
      <c r="G326" s="46"/>
      <c r="H326" s="46">
        <v>2065459.66</v>
      </c>
      <c r="I326" s="46"/>
      <c r="J326" s="46"/>
      <c r="K326" s="45"/>
      <c r="L326" s="45">
        <v>0</v>
      </c>
      <c r="M326" s="46"/>
      <c r="N326" s="46">
        <v>3058852.06</v>
      </c>
      <c r="O326" s="46"/>
      <c r="P326" s="46"/>
      <c r="Q326" s="46"/>
      <c r="R326" s="46">
        <v>1177618.53</v>
      </c>
      <c r="S326" s="46">
        <v>136932.28</v>
      </c>
      <c r="T326" s="46">
        <v>264903.69</v>
      </c>
      <c r="U326" s="47"/>
    </row>
    <row r="327" spans="1:21" ht="12.75" customHeight="1" x14ac:dyDescent="0.25">
      <c r="A327" s="36">
        <f t="shared" si="12"/>
        <v>313</v>
      </c>
      <c r="B327" s="36">
        <v>127</v>
      </c>
      <c r="C327" s="37" t="s">
        <v>72</v>
      </c>
      <c r="D327" s="36" t="s">
        <v>442</v>
      </c>
      <c r="E327" s="46">
        <f t="shared" si="11"/>
        <v>8237213.3600000003</v>
      </c>
      <c r="F327" s="46"/>
      <c r="G327" s="46"/>
      <c r="H327" s="46"/>
      <c r="I327" s="46"/>
      <c r="J327" s="46"/>
      <c r="K327" s="45"/>
      <c r="L327" s="45">
        <v>0</v>
      </c>
      <c r="M327" s="46"/>
      <c r="N327" s="46">
        <v>7254843.2999999998</v>
      </c>
      <c r="O327" s="46"/>
      <c r="P327" s="46"/>
      <c r="Q327" s="46"/>
      <c r="R327" s="46">
        <v>741349.2</v>
      </c>
      <c r="S327" s="46">
        <v>82372.13</v>
      </c>
      <c r="T327" s="46">
        <v>158648.73000000001</v>
      </c>
      <c r="U327" s="47"/>
    </row>
    <row r="328" spans="1:21" ht="12.75" customHeight="1" x14ac:dyDescent="0.25">
      <c r="A328" s="36">
        <f t="shared" si="12"/>
        <v>314</v>
      </c>
      <c r="B328" s="36">
        <v>128</v>
      </c>
      <c r="C328" s="37" t="s">
        <v>72</v>
      </c>
      <c r="D328" s="36" t="s">
        <v>443</v>
      </c>
      <c r="E328" s="46">
        <f t="shared" si="11"/>
        <v>24334860.050000001</v>
      </c>
      <c r="F328" s="46">
        <v>11310149.77</v>
      </c>
      <c r="G328" s="46"/>
      <c r="H328" s="46"/>
      <c r="I328" s="46">
        <v>3218347.84</v>
      </c>
      <c r="J328" s="46"/>
      <c r="K328" s="45"/>
      <c r="L328" s="45">
        <v>0</v>
      </c>
      <c r="M328" s="46"/>
      <c r="N328" s="46"/>
      <c r="O328" s="46">
        <v>6802352.8600000003</v>
      </c>
      <c r="P328" s="46"/>
      <c r="Q328" s="46"/>
      <c r="R328" s="46">
        <v>2294198.48</v>
      </c>
      <c r="S328" s="46">
        <v>243348.6</v>
      </c>
      <c r="T328" s="46">
        <v>466462.5</v>
      </c>
      <c r="U328" s="47"/>
    </row>
    <row r="329" spans="1:21" ht="12.75" customHeight="1" x14ac:dyDescent="0.25">
      <c r="A329" s="36">
        <f t="shared" si="12"/>
        <v>315</v>
      </c>
      <c r="B329" s="36">
        <v>129</v>
      </c>
      <c r="C329" s="37" t="s">
        <v>72</v>
      </c>
      <c r="D329" s="36" t="s">
        <v>444</v>
      </c>
      <c r="E329" s="46">
        <f t="shared" ref="E329:E392" si="13">SUM(F329:T329)</f>
        <v>21910225.800000001</v>
      </c>
      <c r="F329" s="46">
        <v>12081850.84</v>
      </c>
      <c r="G329" s="46"/>
      <c r="H329" s="46"/>
      <c r="I329" s="46"/>
      <c r="J329" s="46"/>
      <c r="K329" s="45"/>
      <c r="L329" s="45">
        <v>0</v>
      </c>
      <c r="M329" s="46"/>
      <c r="N329" s="46"/>
      <c r="O329" s="46">
        <v>7266483.1399999997</v>
      </c>
      <c r="P329" s="46"/>
      <c r="Q329" s="46"/>
      <c r="R329" s="46">
        <v>1919680.68</v>
      </c>
      <c r="S329" s="46">
        <v>219102.26</v>
      </c>
      <c r="T329" s="46">
        <v>423108.88</v>
      </c>
      <c r="U329" s="47"/>
    </row>
    <row r="330" spans="1:21" ht="12.75" customHeight="1" x14ac:dyDescent="0.25">
      <c r="A330" s="36">
        <f t="shared" ref="A330:A393" si="14">+A329+1</f>
        <v>316</v>
      </c>
      <c r="B330" s="36">
        <v>130</v>
      </c>
      <c r="C330" s="37" t="s">
        <v>72</v>
      </c>
      <c r="D330" s="36" t="s">
        <v>445</v>
      </c>
      <c r="E330" s="46">
        <f t="shared" si="13"/>
        <v>12112974.34</v>
      </c>
      <c r="F330" s="46"/>
      <c r="G330" s="46"/>
      <c r="H330" s="46"/>
      <c r="I330" s="46"/>
      <c r="J330" s="46"/>
      <c r="K330" s="45"/>
      <c r="L330" s="45">
        <v>0</v>
      </c>
      <c r="M330" s="46"/>
      <c r="N330" s="46">
        <v>10668381.02</v>
      </c>
      <c r="O330" s="46"/>
      <c r="P330" s="46"/>
      <c r="Q330" s="46"/>
      <c r="R330" s="46">
        <v>1090167.69</v>
      </c>
      <c r="S330" s="46">
        <v>121129.74</v>
      </c>
      <c r="T330" s="46">
        <v>233295.89</v>
      </c>
      <c r="U330" s="47"/>
    </row>
    <row r="331" spans="1:21" ht="12.75" customHeight="1" x14ac:dyDescent="0.25">
      <c r="A331" s="36">
        <f t="shared" si="14"/>
        <v>317</v>
      </c>
      <c r="B331" s="36">
        <v>131</v>
      </c>
      <c r="C331" s="37" t="s">
        <v>72</v>
      </c>
      <c r="D331" s="36" t="s">
        <v>446</v>
      </c>
      <c r="E331" s="46">
        <f t="shared" si="13"/>
        <v>8704638.2600000016</v>
      </c>
      <c r="F331" s="46"/>
      <c r="G331" s="46"/>
      <c r="H331" s="46"/>
      <c r="I331" s="46"/>
      <c r="J331" s="46"/>
      <c r="K331" s="45"/>
      <c r="L331" s="45">
        <v>0</v>
      </c>
      <c r="M331" s="46"/>
      <c r="N331" s="46">
        <v>7666523.1100000003</v>
      </c>
      <c r="O331" s="46"/>
      <c r="P331" s="46"/>
      <c r="Q331" s="46"/>
      <c r="R331" s="46">
        <v>783417.44</v>
      </c>
      <c r="S331" s="46">
        <v>87046.38</v>
      </c>
      <c r="T331" s="46">
        <v>167651.32999999999</v>
      </c>
      <c r="U331" s="47"/>
    </row>
    <row r="332" spans="1:21" ht="12.75" customHeight="1" x14ac:dyDescent="0.25">
      <c r="A332" s="36">
        <f t="shared" si="14"/>
        <v>318</v>
      </c>
      <c r="B332" s="36">
        <v>132</v>
      </c>
      <c r="C332" s="37" t="s">
        <v>72</v>
      </c>
      <c r="D332" s="36" t="s">
        <v>447</v>
      </c>
      <c r="E332" s="46">
        <f t="shared" si="13"/>
        <v>10908506.09</v>
      </c>
      <c r="F332" s="46"/>
      <c r="G332" s="46"/>
      <c r="H332" s="46">
        <v>2366769.0299999998</v>
      </c>
      <c r="I332" s="46">
        <v>1512470.99</v>
      </c>
      <c r="J332" s="46"/>
      <c r="K332" s="45"/>
      <c r="L332" s="45">
        <v>0</v>
      </c>
      <c r="M332" s="46"/>
      <c r="N332" s="46"/>
      <c r="O332" s="46">
        <v>5568806.3799999999</v>
      </c>
      <c r="P332" s="46"/>
      <c r="Q332" s="46"/>
      <c r="R332" s="46">
        <v>1144764.99</v>
      </c>
      <c r="S332" s="46">
        <v>109085.06</v>
      </c>
      <c r="T332" s="46">
        <v>206609.64</v>
      </c>
      <c r="U332" s="47"/>
    </row>
    <row r="333" spans="1:21" ht="12.75" customHeight="1" x14ac:dyDescent="0.25">
      <c r="A333" s="36">
        <f t="shared" si="14"/>
        <v>319</v>
      </c>
      <c r="B333" s="36">
        <v>133</v>
      </c>
      <c r="C333" s="37" t="s">
        <v>72</v>
      </c>
      <c r="D333" s="36" t="s">
        <v>448</v>
      </c>
      <c r="E333" s="46">
        <f t="shared" si="13"/>
        <v>6259007.5199999996</v>
      </c>
      <c r="F333" s="46"/>
      <c r="G333" s="46"/>
      <c r="H333" s="46"/>
      <c r="I333" s="46"/>
      <c r="J333" s="46"/>
      <c r="K333" s="45"/>
      <c r="L333" s="45">
        <v>0</v>
      </c>
      <c r="M333" s="46"/>
      <c r="N333" s="46"/>
      <c r="O333" s="46">
        <v>5451307.6299999999</v>
      </c>
      <c r="P333" s="46"/>
      <c r="Q333" s="46"/>
      <c r="R333" s="46">
        <v>625900.75</v>
      </c>
      <c r="S333" s="46">
        <v>62590.080000000002</v>
      </c>
      <c r="T333" s="46">
        <v>119209.06</v>
      </c>
      <c r="U333" s="47"/>
    </row>
    <row r="334" spans="1:21" ht="12.75" customHeight="1" x14ac:dyDescent="0.25">
      <c r="A334" s="36">
        <f t="shared" si="14"/>
        <v>320</v>
      </c>
      <c r="B334" s="36">
        <v>134</v>
      </c>
      <c r="C334" s="37" t="s">
        <v>72</v>
      </c>
      <c r="D334" s="36" t="s">
        <v>449</v>
      </c>
      <c r="E334" s="46">
        <f t="shared" si="13"/>
        <v>2713480.1</v>
      </c>
      <c r="F334" s="46"/>
      <c r="G334" s="46"/>
      <c r="H334" s="46">
        <v>2363316.35</v>
      </c>
      <c r="I334" s="46"/>
      <c r="J334" s="46"/>
      <c r="K334" s="45"/>
      <c r="L334" s="45">
        <v>0</v>
      </c>
      <c r="M334" s="46"/>
      <c r="N334" s="46"/>
      <c r="O334" s="46"/>
      <c r="P334" s="46"/>
      <c r="Q334" s="46"/>
      <c r="R334" s="46">
        <v>271348.01</v>
      </c>
      <c r="S334" s="46">
        <v>27134.799999999999</v>
      </c>
      <c r="T334" s="46">
        <v>51680.94</v>
      </c>
      <c r="U334" s="47"/>
    </row>
    <row r="335" spans="1:21" ht="12.75" customHeight="1" x14ac:dyDescent="0.25">
      <c r="A335" s="36">
        <f t="shared" si="14"/>
        <v>321</v>
      </c>
      <c r="B335" s="36">
        <v>135</v>
      </c>
      <c r="C335" s="37" t="s">
        <v>72</v>
      </c>
      <c r="D335" s="36" t="s">
        <v>450</v>
      </c>
      <c r="E335" s="46">
        <f t="shared" si="13"/>
        <v>9013130.3800000008</v>
      </c>
      <c r="F335" s="46"/>
      <c r="G335" s="46"/>
      <c r="H335" s="46">
        <v>2341252.89</v>
      </c>
      <c r="I335" s="46"/>
      <c r="J335" s="46"/>
      <c r="K335" s="45"/>
      <c r="L335" s="45">
        <v>0</v>
      </c>
      <c r="M335" s="46"/>
      <c r="N335" s="46"/>
      <c r="O335" s="46">
        <v>5508769.0700000003</v>
      </c>
      <c r="P335" s="46"/>
      <c r="Q335" s="46"/>
      <c r="R335" s="46">
        <v>901313.04</v>
      </c>
      <c r="S335" s="46">
        <v>90131.3</v>
      </c>
      <c r="T335" s="46">
        <v>171664.08</v>
      </c>
      <c r="U335" s="47"/>
    </row>
    <row r="336" spans="1:21" ht="12.75" customHeight="1" x14ac:dyDescent="0.25">
      <c r="A336" s="36">
        <f t="shared" si="14"/>
        <v>322</v>
      </c>
      <c r="B336" s="36">
        <v>136</v>
      </c>
      <c r="C336" s="37" t="s">
        <v>72</v>
      </c>
      <c r="D336" s="36" t="s">
        <v>451</v>
      </c>
      <c r="E336" s="46">
        <f t="shared" si="13"/>
        <v>10597496.130000001</v>
      </c>
      <c r="F336" s="46"/>
      <c r="G336" s="46"/>
      <c r="H336" s="46">
        <v>3031812.49</v>
      </c>
      <c r="I336" s="46"/>
      <c r="J336" s="46"/>
      <c r="K336" s="45"/>
      <c r="L336" s="45">
        <v>0</v>
      </c>
      <c r="M336" s="46"/>
      <c r="N336" s="46"/>
      <c r="O336" s="46">
        <v>6198119.1600000001</v>
      </c>
      <c r="P336" s="46"/>
      <c r="Q336" s="46"/>
      <c r="R336" s="46">
        <v>1059749.6100000001</v>
      </c>
      <c r="S336" s="46">
        <v>105974.96</v>
      </c>
      <c r="T336" s="46">
        <v>201839.91</v>
      </c>
      <c r="U336" s="47"/>
    </row>
    <row r="337" spans="1:21" ht="12.75" customHeight="1" x14ac:dyDescent="0.25">
      <c r="A337" s="36">
        <f t="shared" si="14"/>
        <v>323</v>
      </c>
      <c r="B337" s="36">
        <v>137</v>
      </c>
      <c r="C337" s="37" t="s">
        <v>72</v>
      </c>
      <c r="D337" s="36" t="s">
        <v>452</v>
      </c>
      <c r="E337" s="46">
        <f t="shared" si="13"/>
        <v>12463700.26</v>
      </c>
      <c r="F337" s="46"/>
      <c r="G337" s="46"/>
      <c r="H337" s="46">
        <v>3565710.39</v>
      </c>
      <c r="I337" s="46"/>
      <c r="J337" s="46"/>
      <c r="K337" s="45"/>
      <c r="L337" s="45">
        <v>0</v>
      </c>
      <c r="M337" s="46"/>
      <c r="N337" s="46"/>
      <c r="O337" s="46">
        <v>7289599.2000000002</v>
      </c>
      <c r="P337" s="46"/>
      <c r="Q337" s="46"/>
      <c r="R337" s="46">
        <v>1246370.03</v>
      </c>
      <c r="S337" s="46">
        <v>124637</v>
      </c>
      <c r="T337" s="46">
        <v>237383.64</v>
      </c>
      <c r="U337" s="47"/>
    </row>
    <row r="338" spans="1:21" ht="12.75" customHeight="1" x14ac:dyDescent="0.25">
      <c r="A338" s="36">
        <f t="shared" si="14"/>
        <v>324</v>
      </c>
      <c r="B338" s="36">
        <v>138</v>
      </c>
      <c r="C338" s="37" t="s">
        <v>72</v>
      </c>
      <c r="D338" s="36" t="s">
        <v>453</v>
      </c>
      <c r="E338" s="46">
        <f t="shared" si="13"/>
        <v>11593940.550000001</v>
      </c>
      <c r="F338" s="46"/>
      <c r="G338" s="46"/>
      <c r="H338" s="46"/>
      <c r="I338" s="46">
        <v>1440789.38</v>
      </c>
      <c r="J338" s="46"/>
      <c r="K338" s="45"/>
      <c r="L338" s="45">
        <v>0</v>
      </c>
      <c r="M338" s="46"/>
      <c r="N338" s="46">
        <v>3338958.94</v>
      </c>
      <c r="O338" s="46">
        <v>5304880.0199999996</v>
      </c>
      <c r="P338" s="46"/>
      <c r="Q338" s="46"/>
      <c r="R338" s="46">
        <v>1172842.3999999999</v>
      </c>
      <c r="S338" s="46">
        <v>115939.41</v>
      </c>
      <c r="T338" s="46">
        <v>220530.4</v>
      </c>
      <c r="U338" s="47"/>
    </row>
    <row r="339" spans="1:21" ht="12.75" customHeight="1" x14ac:dyDescent="0.25">
      <c r="A339" s="36">
        <f t="shared" si="14"/>
        <v>325</v>
      </c>
      <c r="B339" s="36">
        <v>139</v>
      </c>
      <c r="C339" s="37" t="s">
        <v>72</v>
      </c>
      <c r="D339" s="36" t="s">
        <v>454</v>
      </c>
      <c r="E339" s="46">
        <f t="shared" si="13"/>
        <v>11296253.34</v>
      </c>
      <c r="F339" s="46"/>
      <c r="G339" s="46">
        <v>3049441.08</v>
      </c>
      <c r="H339" s="46"/>
      <c r="I339" s="46">
        <v>1439336.38</v>
      </c>
      <c r="J339" s="46"/>
      <c r="K339" s="45"/>
      <c r="L339" s="45">
        <v>0</v>
      </c>
      <c r="M339" s="46"/>
      <c r="N339" s="46"/>
      <c r="O339" s="46">
        <v>5299530.17</v>
      </c>
      <c r="P339" s="46"/>
      <c r="Q339" s="46"/>
      <c r="R339" s="46">
        <v>1180932.72</v>
      </c>
      <c r="S339" s="46">
        <v>112962.53</v>
      </c>
      <c r="T339" s="46">
        <v>214050.46</v>
      </c>
      <c r="U339" s="47"/>
    </row>
    <row r="340" spans="1:21" ht="12.75" customHeight="1" x14ac:dyDescent="0.25">
      <c r="A340" s="36">
        <f t="shared" si="14"/>
        <v>326</v>
      </c>
      <c r="B340" s="36">
        <v>140</v>
      </c>
      <c r="C340" s="37" t="s">
        <v>72</v>
      </c>
      <c r="D340" s="36" t="s">
        <v>455</v>
      </c>
      <c r="E340" s="46">
        <f t="shared" si="13"/>
        <v>8677269.5399999972</v>
      </c>
      <c r="F340" s="46"/>
      <c r="G340" s="46"/>
      <c r="H340" s="46">
        <v>2254009.59</v>
      </c>
      <c r="I340" s="46"/>
      <c r="J340" s="46"/>
      <c r="K340" s="45"/>
      <c r="L340" s="45">
        <v>0</v>
      </c>
      <c r="M340" s="46"/>
      <c r="N340" s="46"/>
      <c r="O340" s="46">
        <v>5303493.0199999996</v>
      </c>
      <c r="P340" s="46"/>
      <c r="Q340" s="46"/>
      <c r="R340" s="46">
        <v>867726.95</v>
      </c>
      <c r="S340" s="46">
        <v>86772.7</v>
      </c>
      <c r="T340" s="46">
        <v>165267.28</v>
      </c>
      <c r="U340" s="47"/>
    </row>
    <row r="341" spans="1:21" ht="12.75" customHeight="1" x14ac:dyDescent="0.25">
      <c r="A341" s="36">
        <f t="shared" si="14"/>
        <v>327</v>
      </c>
      <c r="B341" s="36">
        <v>141</v>
      </c>
      <c r="C341" s="37" t="s">
        <v>72</v>
      </c>
      <c r="D341" s="36" t="s">
        <v>456</v>
      </c>
      <c r="E341" s="46">
        <f t="shared" si="13"/>
        <v>8810253.8099999987</v>
      </c>
      <c r="F341" s="46"/>
      <c r="G341" s="46"/>
      <c r="H341" s="46"/>
      <c r="I341" s="46"/>
      <c r="J341" s="46"/>
      <c r="K341" s="45"/>
      <c r="L341" s="45">
        <v>0</v>
      </c>
      <c r="M341" s="46"/>
      <c r="N341" s="46"/>
      <c r="O341" s="46">
        <v>7673325.7999999998</v>
      </c>
      <c r="P341" s="46"/>
      <c r="Q341" s="46"/>
      <c r="R341" s="46">
        <v>881025.38</v>
      </c>
      <c r="S341" s="46">
        <v>88102.54</v>
      </c>
      <c r="T341" s="46">
        <v>167800.09</v>
      </c>
      <c r="U341" s="47"/>
    </row>
    <row r="342" spans="1:21" ht="12.75" customHeight="1" x14ac:dyDescent="0.25">
      <c r="A342" s="36">
        <f t="shared" si="14"/>
        <v>328</v>
      </c>
      <c r="B342" s="36">
        <v>142</v>
      </c>
      <c r="C342" s="37" t="s">
        <v>72</v>
      </c>
      <c r="D342" s="36" t="s">
        <v>457</v>
      </c>
      <c r="E342" s="46">
        <f t="shared" si="13"/>
        <v>99520559.799999997</v>
      </c>
      <c r="F342" s="46">
        <v>14405643.619999999</v>
      </c>
      <c r="G342" s="46">
        <v>6939666.7699999996</v>
      </c>
      <c r="H342" s="46"/>
      <c r="I342" s="46">
        <v>4099182.85</v>
      </c>
      <c r="J342" s="46"/>
      <c r="K342" s="45"/>
      <c r="L342" s="45">
        <v>0</v>
      </c>
      <c r="M342" s="46"/>
      <c r="N342" s="46">
        <v>20811176.239999998</v>
      </c>
      <c r="O342" s="46">
        <v>8664100.2200000007</v>
      </c>
      <c r="P342" s="46">
        <v>21274970.030000001</v>
      </c>
      <c r="Q342" s="46">
        <v>10887938</v>
      </c>
      <c r="R342" s="46">
        <v>9538354.6799999997</v>
      </c>
      <c r="S342" s="46">
        <v>995205.6</v>
      </c>
      <c r="T342" s="46">
        <v>1904321.79</v>
      </c>
      <c r="U342" s="47"/>
    </row>
    <row r="343" spans="1:21" ht="12.75" customHeight="1" x14ac:dyDescent="0.25">
      <c r="A343" s="36">
        <f t="shared" si="14"/>
        <v>329</v>
      </c>
      <c r="B343" s="36">
        <v>143</v>
      </c>
      <c r="C343" s="37" t="s">
        <v>72</v>
      </c>
      <c r="D343" s="36" t="s">
        <v>458</v>
      </c>
      <c r="E343" s="46">
        <f t="shared" si="13"/>
        <v>10112613.070000002</v>
      </c>
      <c r="F343" s="46"/>
      <c r="G343" s="46"/>
      <c r="H343" s="46"/>
      <c r="I343" s="46"/>
      <c r="J343" s="46"/>
      <c r="K343" s="45"/>
      <c r="L343" s="45">
        <v>0</v>
      </c>
      <c r="M343" s="46"/>
      <c r="N343" s="46"/>
      <c r="O343" s="46">
        <v>8807620.8000000007</v>
      </c>
      <c r="P343" s="46"/>
      <c r="Q343" s="46"/>
      <c r="R343" s="46">
        <v>1011261.31</v>
      </c>
      <c r="S343" s="46">
        <v>101126.13</v>
      </c>
      <c r="T343" s="46">
        <v>192604.83</v>
      </c>
      <c r="U343" s="47"/>
    </row>
    <row r="344" spans="1:21" ht="12.75" customHeight="1" x14ac:dyDescent="0.25">
      <c r="A344" s="36">
        <f t="shared" si="14"/>
        <v>330</v>
      </c>
      <c r="B344" s="36">
        <v>144</v>
      </c>
      <c r="C344" s="37" t="s">
        <v>72</v>
      </c>
      <c r="D344" s="36" t="s">
        <v>459</v>
      </c>
      <c r="E344" s="46">
        <f t="shared" si="13"/>
        <v>12699105.82</v>
      </c>
      <c r="F344" s="46"/>
      <c r="G344" s="46"/>
      <c r="H344" s="46"/>
      <c r="I344" s="46"/>
      <c r="J344" s="46"/>
      <c r="K344" s="45"/>
      <c r="L344" s="45">
        <v>0</v>
      </c>
      <c r="M344" s="46"/>
      <c r="N344" s="46"/>
      <c r="O344" s="46">
        <v>11060337.01</v>
      </c>
      <c r="P344" s="46"/>
      <c r="Q344" s="46"/>
      <c r="R344" s="46">
        <v>1269910.58</v>
      </c>
      <c r="S344" s="46">
        <v>126991.06</v>
      </c>
      <c r="T344" s="46">
        <v>241867.17</v>
      </c>
      <c r="U344" s="47"/>
    </row>
    <row r="345" spans="1:21" ht="12.75" customHeight="1" x14ac:dyDescent="0.25">
      <c r="A345" s="36">
        <f t="shared" si="14"/>
        <v>331</v>
      </c>
      <c r="B345" s="36">
        <v>145</v>
      </c>
      <c r="C345" s="37" t="s">
        <v>72</v>
      </c>
      <c r="D345" s="36" t="s">
        <v>460</v>
      </c>
      <c r="E345" s="46">
        <f t="shared" si="13"/>
        <v>13615496.340000002</v>
      </c>
      <c r="F345" s="46">
        <v>4336668.2</v>
      </c>
      <c r="G345" s="46">
        <v>2259399.27</v>
      </c>
      <c r="H345" s="46">
        <v>934911.71</v>
      </c>
      <c r="I345" s="46">
        <v>485818.11</v>
      </c>
      <c r="J345" s="46"/>
      <c r="K345" s="45"/>
      <c r="L345" s="45">
        <v>0</v>
      </c>
      <c r="M345" s="46"/>
      <c r="N345" s="46"/>
      <c r="O345" s="46">
        <v>3920037.96</v>
      </c>
      <c r="P345" s="46"/>
      <c r="Q345" s="46"/>
      <c r="R345" s="46">
        <v>1281471.72</v>
      </c>
      <c r="S345" s="46">
        <v>136154.96</v>
      </c>
      <c r="T345" s="46">
        <v>261034.41</v>
      </c>
      <c r="U345" s="47"/>
    </row>
    <row r="346" spans="1:21" ht="12.75" customHeight="1" x14ac:dyDescent="0.25">
      <c r="A346" s="36">
        <f t="shared" si="14"/>
        <v>332</v>
      </c>
      <c r="B346" s="36">
        <v>146</v>
      </c>
      <c r="C346" s="37" t="s">
        <v>72</v>
      </c>
      <c r="D346" s="36" t="s">
        <v>461</v>
      </c>
      <c r="E346" s="46">
        <f t="shared" si="13"/>
        <v>36410408.530000009</v>
      </c>
      <c r="F346" s="46">
        <v>11597069.75</v>
      </c>
      <c r="G346" s="46">
        <v>6042060.3399999999</v>
      </c>
      <c r="H346" s="46">
        <v>2500130.46</v>
      </c>
      <c r="I346" s="46">
        <v>1299169.3600000001</v>
      </c>
      <c r="J346" s="46"/>
      <c r="K346" s="45"/>
      <c r="L346" s="45">
        <v>0</v>
      </c>
      <c r="M346" s="46"/>
      <c r="N346" s="46"/>
      <c r="O346" s="46">
        <v>10482921.83</v>
      </c>
      <c r="P346" s="46"/>
      <c r="Q346" s="46"/>
      <c r="R346" s="46">
        <v>3426897.39</v>
      </c>
      <c r="S346" s="46">
        <v>364104.09</v>
      </c>
      <c r="T346" s="46">
        <v>698055.31</v>
      </c>
      <c r="U346" s="47"/>
    </row>
    <row r="347" spans="1:21" ht="12.75" customHeight="1" x14ac:dyDescent="0.25">
      <c r="A347" s="36">
        <f t="shared" si="14"/>
        <v>333</v>
      </c>
      <c r="B347" s="36">
        <v>147</v>
      </c>
      <c r="C347" s="37" t="s">
        <v>72</v>
      </c>
      <c r="D347" s="36" t="s">
        <v>462</v>
      </c>
      <c r="E347" s="46">
        <f t="shared" si="13"/>
        <v>24249210.629999999</v>
      </c>
      <c r="F347" s="46">
        <v>8235920.8899999997</v>
      </c>
      <c r="G347" s="46">
        <v>3295143.07</v>
      </c>
      <c r="H347" s="46">
        <v>2433801.5099999998</v>
      </c>
      <c r="I347" s="46">
        <v>1555307.73</v>
      </c>
      <c r="J347" s="46"/>
      <c r="K347" s="45"/>
      <c r="L347" s="45">
        <v>0</v>
      </c>
      <c r="M347" s="46"/>
      <c r="N347" s="46"/>
      <c r="O347" s="46">
        <v>5726528.1200000001</v>
      </c>
      <c r="P347" s="46"/>
      <c r="Q347" s="46"/>
      <c r="R347" s="46">
        <v>2295394.87</v>
      </c>
      <c r="S347" s="46">
        <v>242492.11</v>
      </c>
      <c r="T347" s="46">
        <v>464622.33</v>
      </c>
      <c r="U347" s="47"/>
    </row>
    <row r="348" spans="1:21" ht="12.75" customHeight="1" x14ac:dyDescent="0.25">
      <c r="A348" s="36">
        <f t="shared" si="14"/>
        <v>334</v>
      </c>
      <c r="B348" s="36">
        <v>148</v>
      </c>
      <c r="C348" s="37" t="s">
        <v>72</v>
      </c>
      <c r="D348" s="36" t="s">
        <v>463</v>
      </c>
      <c r="E348" s="46">
        <f t="shared" si="13"/>
        <v>17166012</v>
      </c>
      <c r="F348" s="46">
        <v>7999110.7400000002</v>
      </c>
      <c r="G348" s="46">
        <v>3200396.73</v>
      </c>
      <c r="H348" s="46">
        <v>2363821.61</v>
      </c>
      <c r="I348" s="46">
        <v>1510587.46</v>
      </c>
      <c r="J348" s="46"/>
      <c r="K348" s="45"/>
      <c r="L348" s="45">
        <v>0</v>
      </c>
      <c r="M348" s="46"/>
      <c r="N348" s="46"/>
      <c r="O348" s="46"/>
      <c r="P348" s="46"/>
      <c r="Q348" s="46"/>
      <c r="R348" s="46">
        <v>1590799.32</v>
      </c>
      <c r="S348" s="46">
        <v>171660.12</v>
      </c>
      <c r="T348" s="46">
        <v>329636.02</v>
      </c>
      <c r="U348" s="47"/>
    </row>
    <row r="349" spans="1:21" ht="12.75" customHeight="1" x14ac:dyDescent="0.25">
      <c r="A349" s="36">
        <f t="shared" si="14"/>
        <v>335</v>
      </c>
      <c r="B349" s="36">
        <v>149</v>
      </c>
      <c r="C349" s="37" t="s">
        <v>72</v>
      </c>
      <c r="D349" s="36" t="s">
        <v>464</v>
      </c>
      <c r="E349" s="46">
        <f t="shared" si="13"/>
        <v>13240785.699999999</v>
      </c>
      <c r="F349" s="46"/>
      <c r="G349" s="46"/>
      <c r="H349" s="46"/>
      <c r="I349" s="46"/>
      <c r="J349" s="46"/>
      <c r="K349" s="45"/>
      <c r="L349" s="45">
        <v>0</v>
      </c>
      <c r="M349" s="46"/>
      <c r="N349" s="46"/>
      <c r="O349" s="46">
        <v>11532115.27</v>
      </c>
      <c r="P349" s="46"/>
      <c r="Q349" s="46"/>
      <c r="R349" s="46">
        <v>1324078.57</v>
      </c>
      <c r="S349" s="46">
        <v>132407.85999999999</v>
      </c>
      <c r="T349" s="46">
        <v>252184</v>
      </c>
      <c r="U349" s="47"/>
    </row>
    <row r="350" spans="1:21" ht="12.75" customHeight="1" x14ac:dyDescent="0.25">
      <c r="A350" s="36">
        <f t="shared" si="14"/>
        <v>336</v>
      </c>
      <c r="B350" s="36">
        <v>150</v>
      </c>
      <c r="C350" s="37" t="s">
        <v>72</v>
      </c>
      <c r="D350" s="36" t="s">
        <v>465</v>
      </c>
      <c r="E350" s="46">
        <f t="shared" si="13"/>
        <v>10664898.310000001</v>
      </c>
      <c r="F350" s="46"/>
      <c r="G350" s="46"/>
      <c r="H350" s="46"/>
      <c r="I350" s="46"/>
      <c r="J350" s="46"/>
      <c r="K350" s="45"/>
      <c r="L350" s="45">
        <v>0</v>
      </c>
      <c r="M350" s="46"/>
      <c r="N350" s="46"/>
      <c r="O350" s="46">
        <v>9288635.8499999996</v>
      </c>
      <c r="P350" s="46"/>
      <c r="Q350" s="46"/>
      <c r="R350" s="46">
        <v>1066489.83</v>
      </c>
      <c r="S350" s="46">
        <v>106648.98</v>
      </c>
      <c r="T350" s="46">
        <v>203123.65</v>
      </c>
      <c r="U350" s="47"/>
    </row>
    <row r="351" spans="1:21" ht="12.75" customHeight="1" x14ac:dyDescent="0.25">
      <c r="A351" s="36">
        <f t="shared" si="14"/>
        <v>337</v>
      </c>
      <c r="B351" s="36">
        <v>151</v>
      </c>
      <c r="C351" s="37" t="s">
        <v>72</v>
      </c>
      <c r="D351" s="36" t="s">
        <v>466</v>
      </c>
      <c r="E351" s="46">
        <f t="shared" si="13"/>
        <v>26741144.919999998</v>
      </c>
      <c r="F351" s="46">
        <v>4703318.71</v>
      </c>
      <c r="G351" s="46">
        <v>2450423.77</v>
      </c>
      <c r="H351" s="46">
        <v>1013955.3</v>
      </c>
      <c r="I351" s="46">
        <v>526892.37</v>
      </c>
      <c r="J351" s="46"/>
      <c r="K351" s="45"/>
      <c r="L351" s="45">
        <v>0</v>
      </c>
      <c r="M351" s="46"/>
      <c r="N351" s="46">
        <v>10546425.359999999</v>
      </c>
      <c r="O351" s="46">
        <v>4251463.8</v>
      </c>
      <c r="P351" s="46"/>
      <c r="Q351" s="46"/>
      <c r="R351" s="46">
        <v>2467521.2200000002</v>
      </c>
      <c r="S351" s="46">
        <v>267411.45</v>
      </c>
      <c r="T351" s="46">
        <v>513732.94</v>
      </c>
      <c r="U351" s="47"/>
    </row>
    <row r="352" spans="1:21" ht="12.75" customHeight="1" x14ac:dyDescent="0.25">
      <c r="A352" s="36">
        <f t="shared" si="14"/>
        <v>338</v>
      </c>
      <c r="B352" s="36">
        <v>152</v>
      </c>
      <c r="C352" s="37" t="s">
        <v>72</v>
      </c>
      <c r="D352" s="36" t="s">
        <v>467</v>
      </c>
      <c r="E352" s="46">
        <f t="shared" si="13"/>
        <v>13795433.140000001</v>
      </c>
      <c r="F352" s="46"/>
      <c r="G352" s="46"/>
      <c r="H352" s="46"/>
      <c r="I352" s="46"/>
      <c r="J352" s="46"/>
      <c r="K352" s="45"/>
      <c r="L352" s="45">
        <v>0</v>
      </c>
      <c r="M352" s="46"/>
      <c r="N352" s="46"/>
      <c r="O352" s="46">
        <v>12015187.68</v>
      </c>
      <c r="P352" s="46"/>
      <c r="Q352" s="46"/>
      <c r="R352" s="46">
        <v>1379543.31</v>
      </c>
      <c r="S352" s="46">
        <v>137954.32999999999</v>
      </c>
      <c r="T352" s="46">
        <v>262747.82</v>
      </c>
      <c r="U352" s="47"/>
    </row>
    <row r="353" spans="1:21" ht="12.75" customHeight="1" x14ac:dyDescent="0.25">
      <c r="A353" s="36">
        <f t="shared" si="14"/>
        <v>339</v>
      </c>
      <c r="B353" s="36">
        <v>153</v>
      </c>
      <c r="C353" s="37" t="s">
        <v>72</v>
      </c>
      <c r="D353" s="36" t="s">
        <v>468</v>
      </c>
      <c r="E353" s="46">
        <f t="shared" si="13"/>
        <v>2173472.0300000003</v>
      </c>
      <c r="F353" s="46"/>
      <c r="G353" s="46"/>
      <c r="H353" s="46">
        <v>1892994.16</v>
      </c>
      <c r="I353" s="46"/>
      <c r="J353" s="46"/>
      <c r="K353" s="45"/>
      <c r="L353" s="45">
        <v>0</v>
      </c>
      <c r="M353" s="46"/>
      <c r="N353" s="46"/>
      <c r="O353" s="46"/>
      <c r="P353" s="46"/>
      <c r="Q353" s="46"/>
      <c r="R353" s="46">
        <v>217347.20000000001</v>
      </c>
      <c r="S353" s="46">
        <v>21734.720000000001</v>
      </c>
      <c r="T353" s="46">
        <v>41395.949999999997</v>
      </c>
      <c r="U353" s="47"/>
    </row>
    <row r="354" spans="1:21" ht="12.75" customHeight="1" x14ac:dyDescent="0.25">
      <c r="A354" s="36">
        <f t="shared" si="14"/>
        <v>340</v>
      </c>
      <c r="B354" s="36">
        <v>154</v>
      </c>
      <c r="C354" s="37" t="s">
        <v>72</v>
      </c>
      <c r="D354" s="36" t="s">
        <v>469</v>
      </c>
      <c r="E354" s="46">
        <f t="shared" si="13"/>
        <v>1698352.6400000001</v>
      </c>
      <c r="F354" s="46"/>
      <c r="G354" s="46"/>
      <c r="H354" s="46"/>
      <c r="I354" s="46">
        <v>1429326.79</v>
      </c>
      <c r="J354" s="46"/>
      <c r="K354" s="45"/>
      <c r="L354" s="45">
        <v>0</v>
      </c>
      <c r="M354" s="46"/>
      <c r="N354" s="46"/>
      <c r="O354" s="46"/>
      <c r="P354" s="46"/>
      <c r="Q354" s="46"/>
      <c r="R354" s="46">
        <v>220785.84</v>
      </c>
      <c r="S354" s="46">
        <v>16983.53</v>
      </c>
      <c r="T354" s="46">
        <v>31256.48</v>
      </c>
      <c r="U354" s="47"/>
    </row>
    <row r="355" spans="1:21" ht="12.75" customHeight="1" x14ac:dyDescent="0.25">
      <c r="A355" s="36">
        <f t="shared" si="14"/>
        <v>341</v>
      </c>
      <c r="B355" s="36">
        <v>155</v>
      </c>
      <c r="C355" s="37" t="s">
        <v>72</v>
      </c>
      <c r="D355" s="36" t="s">
        <v>470</v>
      </c>
      <c r="E355" s="46">
        <f t="shared" si="13"/>
        <v>8036790.2500000009</v>
      </c>
      <c r="F355" s="46"/>
      <c r="G355" s="46"/>
      <c r="H355" s="46">
        <v>4213278.34</v>
      </c>
      <c r="I355" s="46">
        <v>2692472.81</v>
      </c>
      <c r="J355" s="46"/>
      <c r="K355" s="45"/>
      <c r="L355" s="45">
        <v>0</v>
      </c>
      <c r="M355" s="46"/>
      <c r="N355" s="46"/>
      <c r="O355" s="46"/>
      <c r="P355" s="46"/>
      <c r="Q355" s="46"/>
      <c r="R355" s="46">
        <v>899656.41</v>
      </c>
      <c r="S355" s="46">
        <v>80367.899999999994</v>
      </c>
      <c r="T355" s="46">
        <v>151014.79</v>
      </c>
      <c r="U355" s="47"/>
    </row>
    <row r="356" spans="1:21" ht="12.75" customHeight="1" x14ac:dyDescent="0.25">
      <c r="A356" s="36">
        <f t="shared" si="14"/>
        <v>342</v>
      </c>
      <c r="B356" s="36">
        <v>156</v>
      </c>
      <c r="C356" s="37" t="s">
        <v>72</v>
      </c>
      <c r="D356" s="36" t="s">
        <v>471</v>
      </c>
      <c r="E356" s="46">
        <f t="shared" si="13"/>
        <v>4098808.54</v>
      </c>
      <c r="F356" s="46"/>
      <c r="G356" s="46"/>
      <c r="H356" s="46"/>
      <c r="I356" s="46">
        <v>3449540.87</v>
      </c>
      <c r="J356" s="46"/>
      <c r="K356" s="45"/>
      <c r="L356" s="45">
        <v>0</v>
      </c>
      <c r="M356" s="46"/>
      <c r="N356" s="46"/>
      <c r="O356" s="46"/>
      <c r="P356" s="46"/>
      <c r="Q356" s="46"/>
      <c r="R356" s="46">
        <v>532845.11</v>
      </c>
      <c r="S356" s="46">
        <v>40988.089999999997</v>
      </c>
      <c r="T356" s="46">
        <v>75434.47</v>
      </c>
      <c r="U356" s="47"/>
    </row>
    <row r="357" spans="1:21" ht="12.75" customHeight="1" x14ac:dyDescent="0.25">
      <c r="A357" s="36">
        <f t="shared" si="14"/>
        <v>343</v>
      </c>
      <c r="B357" s="36">
        <v>157</v>
      </c>
      <c r="C357" s="37" t="s">
        <v>72</v>
      </c>
      <c r="D357" s="36" t="s">
        <v>472</v>
      </c>
      <c r="E357" s="46">
        <f t="shared" si="13"/>
        <v>3140143.78</v>
      </c>
      <c r="F357" s="46"/>
      <c r="G357" s="46"/>
      <c r="H357" s="46"/>
      <c r="I357" s="46"/>
      <c r="J357" s="46"/>
      <c r="K357" s="45"/>
      <c r="L357" s="45">
        <v>0</v>
      </c>
      <c r="M357" s="46"/>
      <c r="N357" s="46">
        <v>2765650.23</v>
      </c>
      <c r="O357" s="46"/>
      <c r="P357" s="46"/>
      <c r="Q357" s="46"/>
      <c r="R357" s="46">
        <v>282612.94</v>
      </c>
      <c r="S357" s="46">
        <v>31401.439999999999</v>
      </c>
      <c r="T357" s="46">
        <v>60479.17</v>
      </c>
      <c r="U357" s="47"/>
    </row>
    <row r="358" spans="1:21" ht="12.75" customHeight="1" x14ac:dyDescent="0.25">
      <c r="A358" s="36">
        <f t="shared" si="14"/>
        <v>344</v>
      </c>
      <c r="B358" s="36">
        <v>158</v>
      </c>
      <c r="C358" s="37" t="s">
        <v>72</v>
      </c>
      <c r="D358" s="36" t="s">
        <v>473</v>
      </c>
      <c r="E358" s="46">
        <f t="shared" si="13"/>
        <v>13753623.48</v>
      </c>
      <c r="F358" s="46"/>
      <c r="G358" s="46"/>
      <c r="H358" s="46">
        <v>11978773.390000001</v>
      </c>
      <c r="I358" s="46"/>
      <c r="J358" s="46"/>
      <c r="K358" s="45"/>
      <c r="L358" s="45">
        <v>0</v>
      </c>
      <c r="M358" s="46"/>
      <c r="N358" s="46"/>
      <c r="O358" s="46"/>
      <c r="P358" s="46"/>
      <c r="Q358" s="46"/>
      <c r="R358" s="46">
        <v>1375362.35</v>
      </c>
      <c r="S358" s="46">
        <v>137536.23000000001</v>
      </c>
      <c r="T358" s="46">
        <v>261951.51</v>
      </c>
      <c r="U358" s="47"/>
    </row>
    <row r="359" spans="1:21" ht="12.75" customHeight="1" x14ac:dyDescent="0.25">
      <c r="A359" s="36">
        <f t="shared" si="14"/>
        <v>345</v>
      </c>
      <c r="B359" s="36">
        <v>159</v>
      </c>
      <c r="C359" s="37" t="s">
        <v>72</v>
      </c>
      <c r="D359" s="36" t="s">
        <v>474</v>
      </c>
      <c r="E359" s="46">
        <f t="shared" si="13"/>
        <v>3902806.7699999996</v>
      </c>
      <c r="F359" s="46"/>
      <c r="G359" s="46"/>
      <c r="H359" s="46"/>
      <c r="I359" s="46"/>
      <c r="J359" s="46"/>
      <c r="K359" s="45"/>
      <c r="L359" s="45">
        <v>0</v>
      </c>
      <c r="M359" s="46"/>
      <c r="N359" s="46">
        <v>3437358.03</v>
      </c>
      <c r="O359" s="46"/>
      <c r="P359" s="46"/>
      <c r="Q359" s="46"/>
      <c r="R359" s="46">
        <v>351252.61</v>
      </c>
      <c r="S359" s="46">
        <v>39028.07</v>
      </c>
      <c r="T359" s="46">
        <v>75168.06</v>
      </c>
      <c r="U359" s="47"/>
    </row>
    <row r="360" spans="1:21" ht="12.75" customHeight="1" x14ac:dyDescent="0.25">
      <c r="A360" s="36">
        <f t="shared" si="14"/>
        <v>346</v>
      </c>
      <c r="B360" s="36">
        <v>160</v>
      </c>
      <c r="C360" s="37" t="s">
        <v>72</v>
      </c>
      <c r="D360" s="36" t="s">
        <v>475</v>
      </c>
      <c r="E360" s="46">
        <f t="shared" si="13"/>
        <v>5788932.0800000001</v>
      </c>
      <c r="F360" s="46"/>
      <c r="G360" s="46"/>
      <c r="H360" s="46"/>
      <c r="I360" s="46"/>
      <c r="J360" s="46"/>
      <c r="K360" s="45"/>
      <c r="L360" s="45">
        <v>0</v>
      </c>
      <c r="M360" s="46"/>
      <c r="N360" s="46">
        <v>5098544.04</v>
      </c>
      <c r="O360" s="46"/>
      <c r="P360" s="46"/>
      <c r="Q360" s="46"/>
      <c r="R360" s="46">
        <v>521003.89</v>
      </c>
      <c r="S360" s="46">
        <v>57889.32</v>
      </c>
      <c r="T360" s="46">
        <v>111494.83</v>
      </c>
      <c r="U360" s="47"/>
    </row>
    <row r="361" spans="1:21" ht="12.75" customHeight="1" x14ac:dyDescent="0.25">
      <c r="A361" s="36">
        <f t="shared" si="14"/>
        <v>347</v>
      </c>
      <c r="B361" s="36">
        <v>161</v>
      </c>
      <c r="C361" s="37" t="s">
        <v>72</v>
      </c>
      <c r="D361" s="36" t="s">
        <v>476</v>
      </c>
      <c r="E361" s="46">
        <f t="shared" si="13"/>
        <v>1882767.14</v>
      </c>
      <c r="F361" s="46"/>
      <c r="G361" s="46"/>
      <c r="H361" s="46"/>
      <c r="I361" s="46">
        <v>1584529.29</v>
      </c>
      <c r="J361" s="46"/>
      <c r="K361" s="45"/>
      <c r="L361" s="45">
        <v>0</v>
      </c>
      <c r="M361" s="46"/>
      <c r="N361" s="46"/>
      <c r="O361" s="46"/>
      <c r="P361" s="46"/>
      <c r="Q361" s="46"/>
      <c r="R361" s="46">
        <v>244759.73</v>
      </c>
      <c r="S361" s="46">
        <v>18827.669999999998</v>
      </c>
      <c r="T361" s="46">
        <v>34650.449999999997</v>
      </c>
      <c r="U361" s="47"/>
    </row>
    <row r="362" spans="1:21" ht="12.75" customHeight="1" x14ac:dyDescent="0.25">
      <c r="A362" s="36">
        <f t="shared" si="14"/>
        <v>348</v>
      </c>
      <c r="B362" s="36">
        <v>162</v>
      </c>
      <c r="C362" s="37" t="s">
        <v>72</v>
      </c>
      <c r="D362" s="36" t="s">
        <v>477</v>
      </c>
      <c r="E362" s="46">
        <f t="shared" si="13"/>
        <v>3387803.9200000004</v>
      </c>
      <c r="F362" s="46"/>
      <c r="G362" s="46"/>
      <c r="H362" s="46"/>
      <c r="I362" s="46"/>
      <c r="J362" s="46"/>
      <c r="K362" s="45"/>
      <c r="L362" s="45">
        <v>0</v>
      </c>
      <c r="M362" s="46"/>
      <c r="N362" s="46">
        <v>2983774.43</v>
      </c>
      <c r="O362" s="46"/>
      <c r="P362" s="46"/>
      <c r="Q362" s="46"/>
      <c r="R362" s="46">
        <v>304902.34999999998</v>
      </c>
      <c r="S362" s="46">
        <v>33878.04</v>
      </c>
      <c r="T362" s="46">
        <v>65249.1</v>
      </c>
      <c r="U362" s="47"/>
    </row>
    <row r="363" spans="1:21" ht="12.75" customHeight="1" x14ac:dyDescent="0.25">
      <c r="A363" s="36">
        <f t="shared" si="14"/>
        <v>349</v>
      </c>
      <c r="B363" s="36">
        <v>163</v>
      </c>
      <c r="C363" s="37" t="s">
        <v>72</v>
      </c>
      <c r="D363" s="36" t="s">
        <v>478</v>
      </c>
      <c r="E363" s="46">
        <f t="shared" si="13"/>
        <v>4728057.4000000004</v>
      </c>
      <c r="F363" s="46"/>
      <c r="G363" s="46"/>
      <c r="H363" s="46"/>
      <c r="I363" s="46"/>
      <c r="J363" s="46"/>
      <c r="K363" s="45"/>
      <c r="L363" s="45">
        <v>0</v>
      </c>
      <c r="M363" s="46"/>
      <c r="N363" s="46">
        <v>4164189.27</v>
      </c>
      <c r="O363" s="46"/>
      <c r="P363" s="46"/>
      <c r="Q363" s="46"/>
      <c r="R363" s="46">
        <v>425525.17</v>
      </c>
      <c r="S363" s="46">
        <v>47280.57</v>
      </c>
      <c r="T363" s="46">
        <v>91062.39</v>
      </c>
      <c r="U363" s="47"/>
    </row>
    <row r="364" spans="1:21" ht="12.75" customHeight="1" x14ac:dyDescent="0.25">
      <c r="A364" s="36">
        <f t="shared" si="14"/>
        <v>350</v>
      </c>
      <c r="B364" s="36">
        <v>164</v>
      </c>
      <c r="C364" s="37" t="s">
        <v>125</v>
      </c>
      <c r="D364" s="36" t="s">
        <v>479</v>
      </c>
      <c r="E364" s="46">
        <f t="shared" si="13"/>
        <v>31020858.690000001</v>
      </c>
      <c r="F364" s="46">
        <v>3564568.6</v>
      </c>
      <c r="G364" s="46">
        <v>1441500.03</v>
      </c>
      <c r="H364" s="46">
        <v>1523767.11</v>
      </c>
      <c r="I364" s="46">
        <v>1161876.6200000001</v>
      </c>
      <c r="J364" s="46">
        <v>508333.52</v>
      </c>
      <c r="K364" s="45"/>
      <c r="L364" s="45">
        <v>0</v>
      </c>
      <c r="M364" s="46"/>
      <c r="N364" s="46">
        <v>6516563.1399999997</v>
      </c>
      <c r="O364" s="46"/>
      <c r="P364" s="46">
        <v>8614590.9900000002</v>
      </c>
      <c r="Q364" s="46">
        <v>3649415.74</v>
      </c>
      <c r="R364" s="46">
        <v>3140022.93</v>
      </c>
      <c r="S364" s="46">
        <v>310208.59000000003</v>
      </c>
      <c r="T364" s="46">
        <v>590011.42000000004</v>
      </c>
      <c r="U364" s="47"/>
    </row>
    <row r="365" spans="1:21" ht="12.75" customHeight="1" x14ac:dyDescent="0.25">
      <c r="A365" s="36">
        <f t="shared" si="14"/>
        <v>351</v>
      </c>
      <c r="B365" s="36">
        <v>165</v>
      </c>
      <c r="C365" s="37" t="s">
        <v>125</v>
      </c>
      <c r="D365" s="36" t="s">
        <v>480</v>
      </c>
      <c r="E365" s="46">
        <f t="shared" si="13"/>
        <v>29595095.150000002</v>
      </c>
      <c r="F365" s="46">
        <v>3400735.87</v>
      </c>
      <c r="G365" s="46">
        <v>1375246.6</v>
      </c>
      <c r="H365" s="46">
        <v>1453732.58</v>
      </c>
      <c r="I365" s="46">
        <v>1108475.0900000001</v>
      </c>
      <c r="J365" s="46">
        <v>484969.78</v>
      </c>
      <c r="K365" s="45"/>
      <c r="L365" s="45">
        <v>0</v>
      </c>
      <c r="M365" s="46"/>
      <c r="N365" s="46">
        <v>6217052.4800000004</v>
      </c>
      <c r="O365" s="46"/>
      <c r="P365" s="46">
        <v>8218651.9299999997</v>
      </c>
      <c r="Q365" s="46">
        <v>3481683.3</v>
      </c>
      <c r="R365" s="46">
        <v>2995702.93</v>
      </c>
      <c r="S365" s="46">
        <v>295950.95</v>
      </c>
      <c r="T365" s="46">
        <v>562893.64</v>
      </c>
      <c r="U365" s="47"/>
    </row>
    <row r="366" spans="1:21" ht="12.75" customHeight="1" x14ac:dyDescent="0.25">
      <c r="A366" s="36">
        <f t="shared" si="14"/>
        <v>352</v>
      </c>
      <c r="B366" s="36">
        <v>166</v>
      </c>
      <c r="C366" s="37" t="s">
        <v>125</v>
      </c>
      <c r="D366" s="36" t="s">
        <v>481</v>
      </c>
      <c r="E366" s="46">
        <f t="shared" si="13"/>
        <v>7599896.3400000008</v>
      </c>
      <c r="F366" s="46">
        <v>759361.73</v>
      </c>
      <c r="G366" s="46"/>
      <c r="H366" s="46">
        <v>217725.44</v>
      </c>
      <c r="I366" s="46"/>
      <c r="J366" s="46"/>
      <c r="K366" s="45"/>
      <c r="L366" s="45">
        <v>0</v>
      </c>
      <c r="M366" s="46"/>
      <c r="N366" s="46">
        <v>2196709.4500000002</v>
      </c>
      <c r="O366" s="46"/>
      <c r="P366" s="46">
        <v>1796171.32</v>
      </c>
      <c r="Q366" s="46">
        <v>1690289.33</v>
      </c>
      <c r="R366" s="46">
        <v>717993.77</v>
      </c>
      <c r="S366" s="46">
        <v>75998.960000000006</v>
      </c>
      <c r="T366" s="46">
        <v>145646.34</v>
      </c>
      <c r="U366" s="47"/>
    </row>
    <row r="367" spans="1:21" ht="12.75" customHeight="1" x14ac:dyDescent="0.25">
      <c r="A367" s="36">
        <f t="shared" si="14"/>
        <v>353</v>
      </c>
      <c r="B367" s="36">
        <v>167</v>
      </c>
      <c r="C367" s="37" t="s">
        <v>125</v>
      </c>
      <c r="D367" s="36" t="s">
        <v>482</v>
      </c>
      <c r="E367" s="46">
        <f t="shared" si="13"/>
        <v>5154170.8599999994</v>
      </c>
      <c r="F367" s="46">
        <v>3646977.78</v>
      </c>
      <c r="G367" s="46"/>
      <c r="H367" s="46"/>
      <c r="I367" s="46">
        <v>891135.19</v>
      </c>
      <c r="J367" s="46"/>
      <c r="K367" s="45"/>
      <c r="L367" s="45">
        <v>0</v>
      </c>
      <c r="M367" s="46"/>
      <c r="N367" s="46"/>
      <c r="O367" s="46"/>
      <c r="P367" s="46"/>
      <c r="Q367" s="46"/>
      <c r="R367" s="46">
        <v>465276.84</v>
      </c>
      <c r="S367" s="46">
        <v>51541.71</v>
      </c>
      <c r="T367" s="46">
        <v>99239.34</v>
      </c>
      <c r="U367" s="47"/>
    </row>
    <row r="368" spans="1:21" ht="12.75" customHeight="1" x14ac:dyDescent="0.25">
      <c r="A368" s="36">
        <f t="shared" si="14"/>
        <v>354</v>
      </c>
      <c r="B368" s="36">
        <v>168</v>
      </c>
      <c r="C368" s="37" t="s">
        <v>125</v>
      </c>
      <c r="D368" s="36" t="s">
        <v>483</v>
      </c>
      <c r="E368" s="46">
        <f t="shared" si="13"/>
        <v>9335196</v>
      </c>
      <c r="F368" s="46">
        <v>2132628.9500000002</v>
      </c>
      <c r="G368" s="46">
        <v>1297676.3400000001</v>
      </c>
      <c r="H368" s="46"/>
      <c r="I368" s="46"/>
      <c r="J368" s="46"/>
      <c r="K368" s="45"/>
      <c r="L368" s="45">
        <v>0</v>
      </c>
      <c r="M368" s="46"/>
      <c r="N368" s="46"/>
      <c r="O368" s="46"/>
      <c r="P368" s="46"/>
      <c r="Q368" s="46">
        <v>4747091.97</v>
      </c>
      <c r="R368" s="46">
        <v>885623.66</v>
      </c>
      <c r="S368" s="46">
        <v>93351.96</v>
      </c>
      <c r="T368" s="46">
        <v>178823.12</v>
      </c>
      <c r="U368" s="47"/>
    </row>
    <row r="369" spans="1:21" ht="12.75" customHeight="1" x14ac:dyDescent="0.25">
      <c r="A369" s="36">
        <f t="shared" si="14"/>
        <v>355</v>
      </c>
      <c r="B369" s="36">
        <v>169</v>
      </c>
      <c r="C369" s="37" t="s">
        <v>125</v>
      </c>
      <c r="D369" s="36" t="s">
        <v>484</v>
      </c>
      <c r="E369" s="46">
        <f t="shared" si="13"/>
        <v>5559459.8699999992</v>
      </c>
      <c r="F369" s="46"/>
      <c r="G369" s="46"/>
      <c r="H369" s="46"/>
      <c r="I369" s="46"/>
      <c r="J369" s="46"/>
      <c r="K369" s="45"/>
      <c r="L369" s="45">
        <v>0</v>
      </c>
      <c r="M369" s="46"/>
      <c r="N369" s="46"/>
      <c r="O369" s="46"/>
      <c r="P369" s="46"/>
      <c r="Q369" s="46">
        <v>4842033.8099999996</v>
      </c>
      <c r="R369" s="46">
        <v>555945.99</v>
      </c>
      <c r="S369" s="46">
        <v>55594.6</v>
      </c>
      <c r="T369" s="46">
        <v>105885.47</v>
      </c>
      <c r="U369" s="47"/>
    </row>
    <row r="370" spans="1:21" ht="12.75" customHeight="1" x14ac:dyDescent="0.25">
      <c r="A370" s="36">
        <f t="shared" si="14"/>
        <v>356</v>
      </c>
      <c r="B370" s="36">
        <v>170</v>
      </c>
      <c r="C370" s="37" t="s">
        <v>125</v>
      </c>
      <c r="D370" s="36" t="s">
        <v>485</v>
      </c>
      <c r="E370" s="46">
        <f t="shared" si="13"/>
        <v>1063202.99</v>
      </c>
      <c r="F370" s="46"/>
      <c r="G370" s="46"/>
      <c r="H370" s="46"/>
      <c r="I370" s="46">
        <v>894787.38</v>
      </c>
      <c r="J370" s="46"/>
      <c r="K370" s="45"/>
      <c r="L370" s="45">
        <v>0</v>
      </c>
      <c r="M370" s="46"/>
      <c r="N370" s="46"/>
      <c r="O370" s="46"/>
      <c r="P370" s="46"/>
      <c r="Q370" s="46"/>
      <c r="R370" s="46">
        <v>138216.39000000001</v>
      </c>
      <c r="S370" s="46">
        <v>10632.03</v>
      </c>
      <c r="T370" s="46">
        <v>19567.189999999999</v>
      </c>
      <c r="U370" s="47"/>
    </row>
    <row r="371" spans="1:21" ht="12.75" customHeight="1" x14ac:dyDescent="0.25">
      <c r="A371" s="36">
        <f t="shared" si="14"/>
        <v>357</v>
      </c>
      <c r="B371" s="36">
        <v>171</v>
      </c>
      <c r="C371" s="37" t="s">
        <v>125</v>
      </c>
      <c r="D371" s="36" t="s">
        <v>486</v>
      </c>
      <c r="E371" s="46">
        <f t="shared" si="13"/>
        <v>2513756.6699999995</v>
      </c>
      <c r="F371" s="46"/>
      <c r="G371" s="46"/>
      <c r="H371" s="46"/>
      <c r="I371" s="46"/>
      <c r="J371" s="46">
        <v>1697373.97</v>
      </c>
      <c r="K371" s="45"/>
      <c r="L371" s="45">
        <v>0</v>
      </c>
      <c r="M371" s="46"/>
      <c r="N371" s="46"/>
      <c r="O371" s="46"/>
      <c r="P371" s="46"/>
      <c r="Q371" s="46"/>
      <c r="R371" s="46">
        <v>754127</v>
      </c>
      <c r="S371" s="46">
        <v>25137.57</v>
      </c>
      <c r="T371" s="46">
        <v>37118.129999999997</v>
      </c>
      <c r="U371" s="47"/>
    </row>
    <row r="372" spans="1:21" ht="12.75" customHeight="1" x14ac:dyDescent="0.25">
      <c r="A372" s="36">
        <f t="shared" si="14"/>
        <v>358</v>
      </c>
      <c r="B372" s="36">
        <v>172</v>
      </c>
      <c r="C372" s="37" t="s">
        <v>125</v>
      </c>
      <c r="D372" s="36" t="s">
        <v>487</v>
      </c>
      <c r="E372" s="46">
        <f t="shared" si="13"/>
        <v>3855704.9099999992</v>
      </c>
      <c r="F372" s="46"/>
      <c r="G372" s="46">
        <v>3358141.61</v>
      </c>
      <c r="H372" s="46"/>
      <c r="I372" s="46"/>
      <c r="J372" s="46"/>
      <c r="K372" s="45"/>
      <c r="L372" s="45">
        <v>0</v>
      </c>
      <c r="M372" s="46"/>
      <c r="N372" s="46"/>
      <c r="O372" s="46"/>
      <c r="P372" s="46"/>
      <c r="Q372" s="46"/>
      <c r="R372" s="46">
        <v>385570.49</v>
      </c>
      <c r="S372" s="46">
        <v>38557.050000000003</v>
      </c>
      <c r="T372" s="46">
        <v>73435.759999999995</v>
      </c>
      <c r="U372" s="47"/>
    </row>
    <row r="373" spans="1:21" ht="12.75" customHeight="1" x14ac:dyDescent="0.25">
      <c r="A373" s="36">
        <f t="shared" si="14"/>
        <v>359</v>
      </c>
      <c r="B373" s="36">
        <v>173</v>
      </c>
      <c r="C373" s="37" t="s">
        <v>125</v>
      </c>
      <c r="D373" s="36" t="s">
        <v>488</v>
      </c>
      <c r="E373" s="46">
        <f t="shared" si="13"/>
        <v>2084572.8499999999</v>
      </c>
      <c r="F373" s="46"/>
      <c r="G373" s="46"/>
      <c r="H373" s="46"/>
      <c r="I373" s="46"/>
      <c r="J373" s="46">
        <v>1407574.46</v>
      </c>
      <c r="K373" s="45"/>
      <c r="L373" s="45">
        <v>0</v>
      </c>
      <c r="M373" s="46"/>
      <c r="N373" s="46"/>
      <c r="O373" s="46"/>
      <c r="P373" s="46"/>
      <c r="Q373" s="46"/>
      <c r="R373" s="46">
        <v>625371.86</v>
      </c>
      <c r="S373" s="46">
        <v>20845.73</v>
      </c>
      <c r="T373" s="46">
        <v>30780.799999999999</v>
      </c>
      <c r="U373" s="47"/>
    </row>
    <row r="374" spans="1:21" ht="12.75" customHeight="1" x14ac:dyDescent="0.25">
      <c r="A374" s="36">
        <f t="shared" si="14"/>
        <v>360</v>
      </c>
      <c r="B374" s="36">
        <v>174</v>
      </c>
      <c r="C374" s="37" t="s">
        <v>125</v>
      </c>
      <c r="D374" s="36" t="s">
        <v>489</v>
      </c>
      <c r="E374" s="46">
        <f t="shared" si="13"/>
        <v>6960111.7100000009</v>
      </c>
      <c r="F374" s="46"/>
      <c r="G374" s="46"/>
      <c r="H374" s="46"/>
      <c r="I374" s="46">
        <v>565733.66</v>
      </c>
      <c r="J374" s="46"/>
      <c r="K374" s="45"/>
      <c r="L374" s="45">
        <v>0</v>
      </c>
      <c r="M374" s="46"/>
      <c r="N374" s="46"/>
      <c r="O374" s="46"/>
      <c r="P374" s="46">
        <v>5476468.5700000003</v>
      </c>
      <c r="Q374" s="46"/>
      <c r="R374" s="46">
        <v>716177.63</v>
      </c>
      <c r="S374" s="46">
        <v>69601.119999999995</v>
      </c>
      <c r="T374" s="46">
        <v>132130.73000000001</v>
      </c>
      <c r="U374" s="47"/>
    </row>
    <row r="375" spans="1:21" ht="12.75" customHeight="1" x14ac:dyDescent="0.25">
      <c r="A375" s="36">
        <f t="shared" si="14"/>
        <v>361</v>
      </c>
      <c r="B375" s="36">
        <v>175</v>
      </c>
      <c r="C375" s="37" t="s">
        <v>125</v>
      </c>
      <c r="D375" s="36" t="s">
        <v>490</v>
      </c>
      <c r="E375" s="46">
        <f t="shared" si="13"/>
        <v>32047370.610000003</v>
      </c>
      <c r="F375" s="46">
        <v>3111815.5</v>
      </c>
      <c r="G375" s="46"/>
      <c r="H375" s="46">
        <v>892224.81</v>
      </c>
      <c r="I375" s="46">
        <v>760368.84</v>
      </c>
      <c r="J375" s="46"/>
      <c r="K375" s="45"/>
      <c r="L375" s="45">
        <v>0</v>
      </c>
      <c r="M375" s="46"/>
      <c r="N375" s="46">
        <v>9001974</v>
      </c>
      <c r="O375" s="46"/>
      <c r="P375" s="46">
        <v>7360594.5099999998</v>
      </c>
      <c r="Q375" s="46">
        <v>6926696.9400000004</v>
      </c>
      <c r="R375" s="46">
        <v>3059745.25</v>
      </c>
      <c r="S375" s="46">
        <v>320473.71000000002</v>
      </c>
      <c r="T375" s="46">
        <v>613477.05000000005</v>
      </c>
      <c r="U375" s="47"/>
    </row>
    <row r="376" spans="1:21" ht="12.75" customHeight="1" x14ac:dyDescent="0.25">
      <c r="A376" s="36">
        <f t="shared" si="14"/>
        <v>362</v>
      </c>
      <c r="B376" s="36">
        <v>176</v>
      </c>
      <c r="C376" s="37" t="s">
        <v>125</v>
      </c>
      <c r="D376" s="36" t="s">
        <v>491</v>
      </c>
      <c r="E376" s="46">
        <f t="shared" si="13"/>
        <v>34487716.299999997</v>
      </c>
      <c r="F376" s="46">
        <v>3348774.28</v>
      </c>
      <c r="G376" s="46"/>
      <c r="H376" s="46">
        <v>960166.02</v>
      </c>
      <c r="I376" s="46">
        <v>818269.47</v>
      </c>
      <c r="J376" s="46"/>
      <c r="K376" s="45"/>
      <c r="L376" s="45">
        <v>0</v>
      </c>
      <c r="M376" s="46"/>
      <c r="N376" s="46">
        <v>9687457.0199999996</v>
      </c>
      <c r="O376" s="46"/>
      <c r="P376" s="46">
        <v>7921089.6399999997</v>
      </c>
      <c r="Q376" s="46">
        <v>7454151.5999999996</v>
      </c>
      <c r="R376" s="46">
        <v>3292738.97</v>
      </c>
      <c r="S376" s="46">
        <v>344877.16</v>
      </c>
      <c r="T376" s="46">
        <v>660192.14</v>
      </c>
      <c r="U376" s="47"/>
    </row>
    <row r="377" spans="1:21" ht="12.75" customHeight="1" x14ac:dyDescent="0.25">
      <c r="A377" s="36">
        <f t="shared" si="14"/>
        <v>363</v>
      </c>
      <c r="B377" s="36">
        <v>177</v>
      </c>
      <c r="C377" s="37" t="s">
        <v>125</v>
      </c>
      <c r="D377" s="36" t="s">
        <v>492</v>
      </c>
      <c r="E377" s="46">
        <f t="shared" si="13"/>
        <v>22916723.330000002</v>
      </c>
      <c r="F377" s="46">
        <v>2225225.15</v>
      </c>
      <c r="G377" s="46"/>
      <c r="H377" s="46">
        <v>638020.18000000005</v>
      </c>
      <c r="I377" s="46">
        <v>543731.43000000005</v>
      </c>
      <c r="J377" s="46"/>
      <c r="K377" s="45"/>
      <c r="L377" s="45">
        <v>0</v>
      </c>
      <c r="M377" s="46"/>
      <c r="N377" s="46">
        <v>6437212.9000000004</v>
      </c>
      <c r="O377" s="46"/>
      <c r="P377" s="46">
        <v>5263480.43</v>
      </c>
      <c r="Q377" s="46">
        <v>4953205.0199999996</v>
      </c>
      <c r="R377" s="46">
        <v>2187990.2799999998</v>
      </c>
      <c r="S377" s="46">
        <v>229167.23</v>
      </c>
      <c r="T377" s="46">
        <v>438690.71</v>
      </c>
      <c r="U377" s="47"/>
    </row>
    <row r="378" spans="1:21" ht="12.75" customHeight="1" x14ac:dyDescent="0.25">
      <c r="A378" s="36">
        <f t="shared" si="14"/>
        <v>364</v>
      </c>
      <c r="B378" s="36">
        <v>178</v>
      </c>
      <c r="C378" s="37" t="s">
        <v>125</v>
      </c>
      <c r="D378" s="36" t="s">
        <v>493</v>
      </c>
      <c r="E378" s="46">
        <f t="shared" si="13"/>
        <v>22905460.18</v>
      </c>
      <c r="F378" s="46">
        <v>2224131.4900000002</v>
      </c>
      <c r="G378" s="46"/>
      <c r="H378" s="46">
        <v>637706.61</v>
      </c>
      <c r="I378" s="46">
        <v>543464.18999999994</v>
      </c>
      <c r="J378" s="46"/>
      <c r="K378" s="45"/>
      <c r="L378" s="45">
        <v>0</v>
      </c>
      <c r="M378" s="46"/>
      <c r="N378" s="46">
        <v>6434049.1299999999</v>
      </c>
      <c r="O378" s="46"/>
      <c r="P378" s="46">
        <v>5260893.5199999996</v>
      </c>
      <c r="Q378" s="46">
        <v>4950770.62</v>
      </c>
      <c r="R378" s="46">
        <v>2186914.92</v>
      </c>
      <c r="S378" s="46">
        <v>229054.6</v>
      </c>
      <c r="T378" s="46">
        <v>438475.1</v>
      </c>
      <c r="U378" s="47"/>
    </row>
    <row r="379" spans="1:21" ht="12.75" customHeight="1" x14ac:dyDescent="0.25">
      <c r="A379" s="36">
        <f t="shared" si="14"/>
        <v>365</v>
      </c>
      <c r="B379" s="36">
        <v>179</v>
      </c>
      <c r="C379" s="37" t="s">
        <v>125</v>
      </c>
      <c r="D379" s="36" t="s">
        <v>494</v>
      </c>
      <c r="E379" s="46">
        <f t="shared" si="13"/>
        <v>2059626.5799999998</v>
      </c>
      <c r="F379" s="46"/>
      <c r="G379" s="46"/>
      <c r="H379" s="46"/>
      <c r="I379" s="46"/>
      <c r="J379" s="46">
        <v>1390729.89</v>
      </c>
      <c r="K379" s="45"/>
      <c r="L379" s="45">
        <v>0</v>
      </c>
      <c r="M379" s="46"/>
      <c r="N379" s="46"/>
      <c r="O379" s="46"/>
      <c r="P379" s="46"/>
      <c r="Q379" s="46"/>
      <c r="R379" s="46">
        <v>617887.97</v>
      </c>
      <c r="S379" s="46">
        <v>20596.27</v>
      </c>
      <c r="T379" s="46">
        <v>30412.45</v>
      </c>
      <c r="U379" s="47"/>
    </row>
    <row r="380" spans="1:21" ht="12.75" customHeight="1" x14ac:dyDescent="0.25">
      <c r="A380" s="36">
        <f t="shared" si="14"/>
        <v>366</v>
      </c>
      <c r="B380" s="36">
        <v>180</v>
      </c>
      <c r="C380" s="37" t="s">
        <v>125</v>
      </c>
      <c r="D380" s="36" t="s">
        <v>495</v>
      </c>
      <c r="E380" s="46">
        <f t="shared" si="13"/>
        <v>3159511.3</v>
      </c>
      <c r="F380" s="46"/>
      <c r="G380" s="46"/>
      <c r="H380" s="46"/>
      <c r="I380" s="46"/>
      <c r="J380" s="46">
        <v>2133409.46</v>
      </c>
      <c r="K380" s="45"/>
      <c r="L380" s="45">
        <v>0</v>
      </c>
      <c r="M380" s="46"/>
      <c r="N380" s="46"/>
      <c r="O380" s="46"/>
      <c r="P380" s="46"/>
      <c r="Q380" s="46"/>
      <c r="R380" s="46">
        <v>947853.39</v>
      </c>
      <c r="S380" s="46">
        <v>31595.11</v>
      </c>
      <c r="T380" s="46">
        <v>46653.34</v>
      </c>
      <c r="U380" s="47"/>
    </row>
    <row r="381" spans="1:21" ht="12.75" customHeight="1" x14ac:dyDescent="0.25">
      <c r="A381" s="36">
        <f t="shared" si="14"/>
        <v>367</v>
      </c>
      <c r="B381" s="36">
        <v>181</v>
      </c>
      <c r="C381" s="37" t="s">
        <v>125</v>
      </c>
      <c r="D381" s="36" t="s">
        <v>496</v>
      </c>
      <c r="E381" s="46">
        <f t="shared" si="13"/>
        <v>2553514.8000000003</v>
      </c>
      <c r="F381" s="46"/>
      <c r="G381" s="46"/>
      <c r="H381" s="46"/>
      <c r="I381" s="46"/>
      <c r="J381" s="46">
        <v>1724220.01</v>
      </c>
      <c r="K381" s="45"/>
      <c r="L381" s="45">
        <v>0</v>
      </c>
      <c r="M381" s="46"/>
      <c r="N381" s="46"/>
      <c r="O381" s="46"/>
      <c r="P381" s="46"/>
      <c r="Q381" s="46"/>
      <c r="R381" s="46">
        <v>766054.44</v>
      </c>
      <c r="S381" s="46">
        <v>25535.15</v>
      </c>
      <c r="T381" s="46">
        <v>37705.199999999997</v>
      </c>
      <c r="U381" s="47"/>
    </row>
    <row r="382" spans="1:21" ht="12.75" customHeight="1" x14ac:dyDescent="0.25">
      <c r="A382" s="36">
        <f t="shared" si="14"/>
        <v>368</v>
      </c>
      <c r="B382" s="36">
        <v>182</v>
      </c>
      <c r="C382" s="37" t="s">
        <v>125</v>
      </c>
      <c r="D382" s="36" t="s">
        <v>497</v>
      </c>
      <c r="E382" s="46">
        <f t="shared" si="13"/>
        <v>1031864.16</v>
      </c>
      <c r="F382" s="46"/>
      <c r="G382" s="46"/>
      <c r="H382" s="46"/>
      <c r="I382" s="46"/>
      <c r="J382" s="46">
        <v>696749.76</v>
      </c>
      <c r="K382" s="45"/>
      <c r="L382" s="45">
        <v>0</v>
      </c>
      <c r="M382" s="46"/>
      <c r="N382" s="46"/>
      <c r="O382" s="46"/>
      <c r="P382" s="46"/>
      <c r="Q382" s="46"/>
      <c r="R382" s="46">
        <v>309559.25</v>
      </c>
      <c r="S382" s="46">
        <v>10318.64</v>
      </c>
      <c r="T382" s="46">
        <v>15236.51</v>
      </c>
      <c r="U382" s="47"/>
    </row>
    <row r="383" spans="1:21" ht="12.75" customHeight="1" x14ac:dyDescent="0.25">
      <c r="A383" s="36">
        <f t="shared" si="14"/>
        <v>369</v>
      </c>
      <c r="B383" s="36">
        <v>183</v>
      </c>
      <c r="C383" s="37" t="s">
        <v>125</v>
      </c>
      <c r="D383" s="36" t="s">
        <v>498</v>
      </c>
      <c r="E383" s="46">
        <f t="shared" si="13"/>
        <v>32152706.030000001</v>
      </c>
      <c r="F383" s="46"/>
      <c r="G383" s="46"/>
      <c r="H383" s="46"/>
      <c r="I383" s="46"/>
      <c r="J383" s="46"/>
      <c r="K383" s="45"/>
      <c r="L383" s="45">
        <v>0</v>
      </c>
      <c r="M383" s="46"/>
      <c r="N383" s="46"/>
      <c r="O383" s="46"/>
      <c r="P383" s="46">
        <v>28003527.93</v>
      </c>
      <c r="Q383" s="46"/>
      <c r="R383" s="46">
        <v>3215270.6</v>
      </c>
      <c r="S383" s="46">
        <v>321527.06</v>
      </c>
      <c r="T383" s="46">
        <v>612380.43999999994</v>
      </c>
      <c r="U383" s="47"/>
    </row>
    <row r="384" spans="1:21" ht="12.75" customHeight="1" x14ac:dyDescent="0.25">
      <c r="A384" s="36">
        <f t="shared" si="14"/>
        <v>370</v>
      </c>
      <c r="B384" s="36">
        <v>184</v>
      </c>
      <c r="C384" s="37" t="s">
        <v>125</v>
      </c>
      <c r="D384" s="36" t="s">
        <v>499</v>
      </c>
      <c r="E384" s="46">
        <f t="shared" si="13"/>
        <v>11407404.910000002</v>
      </c>
      <c r="F384" s="46">
        <v>2400419.23</v>
      </c>
      <c r="G384" s="46">
        <v>970721.78</v>
      </c>
      <c r="H384" s="46">
        <v>1026121.33</v>
      </c>
      <c r="I384" s="46">
        <v>782420.34</v>
      </c>
      <c r="J384" s="46">
        <v>342317.32</v>
      </c>
      <c r="K384" s="45"/>
      <c r="L384" s="45">
        <v>0</v>
      </c>
      <c r="M384" s="46"/>
      <c r="N384" s="46">
        <v>4388324.42</v>
      </c>
      <c r="O384" s="46"/>
      <c r="P384" s="46"/>
      <c r="Q384" s="46"/>
      <c r="R384" s="46">
        <v>1166287.72</v>
      </c>
      <c r="S384" s="46">
        <v>114074.05</v>
      </c>
      <c r="T384" s="46">
        <v>216718.72</v>
      </c>
      <c r="U384" s="47"/>
    </row>
    <row r="385" spans="1:21" ht="12.75" customHeight="1" x14ac:dyDescent="0.25">
      <c r="A385" s="36">
        <f t="shared" si="14"/>
        <v>371</v>
      </c>
      <c r="B385" s="36">
        <v>185</v>
      </c>
      <c r="C385" s="37" t="s">
        <v>125</v>
      </c>
      <c r="D385" s="36" t="s">
        <v>500</v>
      </c>
      <c r="E385" s="46">
        <f t="shared" si="13"/>
        <v>30876191.319999997</v>
      </c>
      <c r="F385" s="46">
        <v>10042330.630000001</v>
      </c>
      <c r="G385" s="46">
        <v>6685907.2400000002</v>
      </c>
      <c r="H385" s="46">
        <v>4783369.41</v>
      </c>
      <c r="I385" s="46">
        <v>3671889.65</v>
      </c>
      <c r="J385" s="46">
        <v>1396177.63</v>
      </c>
      <c r="K385" s="45"/>
      <c r="L385" s="45">
        <v>0</v>
      </c>
      <c r="M385" s="46"/>
      <c r="N385" s="46"/>
      <c r="O385" s="46"/>
      <c r="P385" s="46"/>
      <c r="Q385" s="46"/>
      <c r="R385" s="46">
        <v>3406511.2</v>
      </c>
      <c r="S385" s="46">
        <v>308761.90999999997</v>
      </c>
      <c r="T385" s="46">
        <v>581243.65</v>
      </c>
      <c r="U385" s="47"/>
    </row>
    <row r="386" spans="1:21" ht="12.75" customHeight="1" x14ac:dyDescent="0.25">
      <c r="A386" s="36">
        <f t="shared" si="14"/>
        <v>372</v>
      </c>
      <c r="B386" s="36">
        <v>186</v>
      </c>
      <c r="C386" s="37" t="s">
        <v>125</v>
      </c>
      <c r="D386" s="36" t="s">
        <v>501</v>
      </c>
      <c r="E386" s="46">
        <f t="shared" si="13"/>
        <v>29787766.040000003</v>
      </c>
      <c r="F386" s="46">
        <v>2661593.84</v>
      </c>
      <c r="G386" s="46">
        <v>1619544.44</v>
      </c>
      <c r="H386" s="46">
        <v>763136.52</v>
      </c>
      <c r="I386" s="46">
        <v>650357.65</v>
      </c>
      <c r="J386" s="46">
        <v>349464.65</v>
      </c>
      <c r="K386" s="45"/>
      <c r="L386" s="45">
        <v>0</v>
      </c>
      <c r="M386" s="46"/>
      <c r="N386" s="46">
        <v>7699556.25</v>
      </c>
      <c r="O386" s="46"/>
      <c r="P386" s="46">
        <v>6295653.7599999998</v>
      </c>
      <c r="Q386" s="46">
        <v>5924533.0700000003</v>
      </c>
      <c r="R386" s="46">
        <v>2958271.6</v>
      </c>
      <c r="S386" s="46">
        <v>297877.65999999997</v>
      </c>
      <c r="T386" s="46">
        <v>567776.6</v>
      </c>
      <c r="U386" s="47"/>
    </row>
    <row r="387" spans="1:21" ht="12.75" customHeight="1" x14ac:dyDescent="0.25">
      <c r="A387" s="36">
        <f t="shared" si="14"/>
        <v>373</v>
      </c>
      <c r="B387" s="36">
        <v>187</v>
      </c>
      <c r="C387" s="37" t="s">
        <v>125</v>
      </c>
      <c r="D387" s="36" t="s">
        <v>502</v>
      </c>
      <c r="E387" s="46">
        <f t="shared" si="13"/>
        <v>3915014.32</v>
      </c>
      <c r="F387" s="46"/>
      <c r="G387" s="46">
        <v>1657598.72</v>
      </c>
      <c r="H387" s="46">
        <v>1752198.67</v>
      </c>
      <c r="I387" s="46"/>
      <c r="J387" s="46"/>
      <c r="K387" s="45"/>
      <c r="L387" s="45">
        <v>0</v>
      </c>
      <c r="M387" s="46"/>
      <c r="N387" s="46"/>
      <c r="O387" s="46"/>
      <c r="P387" s="46"/>
      <c r="Q387" s="46"/>
      <c r="R387" s="46">
        <v>391501.43</v>
      </c>
      <c r="S387" s="46">
        <v>39150.14</v>
      </c>
      <c r="T387" s="46">
        <v>74565.36</v>
      </c>
      <c r="U387" s="47"/>
    </row>
    <row r="388" spans="1:21" ht="12.75" customHeight="1" x14ac:dyDescent="0.25">
      <c r="A388" s="36">
        <f t="shared" si="14"/>
        <v>374</v>
      </c>
      <c r="B388" s="36">
        <v>188</v>
      </c>
      <c r="C388" s="37" t="s">
        <v>125</v>
      </c>
      <c r="D388" s="36" t="s">
        <v>503</v>
      </c>
      <c r="E388" s="46">
        <f t="shared" si="13"/>
        <v>3703921.73</v>
      </c>
      <c r="F388" s="46"/>
      <c r="G388" s="46"/>
      <c r="H388" s="46"/>
      <c r="I388" s="46"/>
      <c r="J388" s="46">
        <v>2501013.88</v>
      </c>
      <c r="K388" s="45"/>
      <c r="L388" s="45">
        <v>0</v>
      </c>
      <c r="M388" s="46"/>
      <c r="N388" s="46"/>
      <c r="O388" s="46"/>
      <c r="P388" s="46"/>
      <c r="Q388" s="46"/>
      <c r="R388" s="46">
        <v>1111176.52</v>
      </c>
      <c r="S388" s="46">
        <v>37039.22</v>
      </c>
      <c r="T388" s="46">
        <v>54692.11</v>
      </c>
      <c r="U388" s="47"/>
    </row>
    <row r="389" spans="1:21" ht="12.75" customHeight="1" x14ac:dyDescent="0.25">
      <c r="A389" s="36">
        <f t="shared" si="14"/>
        <v>375</v>
      </c>
      <c r="B389" s="36">
        <v>189</v>
      </c>
      <c r="C389" s="37" t="s">
        <v>125</v>
      </c>
      <c r="D389" s="36" t="s">
        <v>504</v>
      </c>
      <c r="E389" s="46">
        <f t="shared" si="13"/>
        <v>1136254.73</v>
      </c>
      <c r="F389" s="46"/>
      <c r="G389" s="46"/>
      <c r="H389" s="46"/>
      <c r="I389" s="46"/>
      <c r="J389" s="46">
        <v>767237.82</v>
      </c>
      <c r="K389" s="45"/>
      <c r="L389" s="45">
        <v>0</v>
      </c>
      <c r="M389" s="46"/>
      <c r="N389" s="46"/>
      <c r="O389" s="46"/>
      <c r="P389" s="46"/>
      <c r="Q389" s="46"/>
      <c r="R389" s="46">
        <v>340876.42</v>
      </c>
      <c r="S389" s="46">
        <v>11362.55</v>
      </c>
      <c r="T389" s="46">
        <v>16777.939999999999</v>
      </c>
      <c r="U389" s="47"/>
    </row>
    <row r="390" spans="1:21" ht="12.75" customHeight="1" x14ac:dyDescent="0.25">
      <c r="A390" s="36">
        <f t="shared" si="14"/>
        <v>376</v>
      </c>
      <c r="B390" s="36">
        <v>190</v>
      </c>
      <c r="C390" s="37" t="s">
        <v>125</v>
      </c>
      <c r="D390" s="36" t="s">
        <v>505</v>
      </c>
      <c r="E390" s="46">
        <f t="shared" si="13"/>
        <v>1635719.8599999999</v>
      </c>
      <c r="F390" s="46"/>
      <c r="G390" s="46"/>
      <c r="H390" s="46"/>
      <c r="I390" s="46"/>
      <c r="J390" s="46">
        <v>1104493.6599999999</v>
      </c>
      <c r="K390" s="45"/>
      <c r="L390" s="45">
        <v>0</v>
      </c>
      <c r="M390" s="46"/>
      <c r="N390" s="46"/>
      <c r="O390" s="46"/>
      <c r="P390" s="46"/>
      <c r="Q390" s="46"/>
      <c r="R390" s="46">
        <v>490715.96</v>
      </c>
      <c r="S390" s="46">
        <v>16357.2</v>
      </c>
      <c r="T390" s="46">
        <v>24153.040000000001</v>
      </c>
      <c r="U390" s="47"/>
    </row>
    <row r="391" spans="1:21" ht="12.75" customHeight="1" x14ac:dyDescent="0.25">
      <c r="A391" s="36">
        <f t="shared" si="14"/>
        <v>377</v>
      </c>
      <c r="B391" s="36">
        <v>191</v>
      </c>
      <c r="C391" s="37" t="s">
        <v>125</v>
      </c>
      <c r="D391" s="36" t="s">
        <v>506</v>
      </c>
      <c r="E391" s="46">
        <f t="shared" si="13"/>
        <v>2574923</v>
      </c>
      <c r="F391" s="46"/>
      <c r="G391" s="46"/>
      <c r="H391" s="46"/>
      <c r="I391" s="46"/>
      <c r="J391" s="46">
        <v>1738675.56</v>
      </c>
      <c r="K391" s="45"/>
      <c r="L391" s="45">
        <v>0</v>
      </c>
      <c r="M391" s="46"/>
      <c r="N391" s="46"/>
      <c r="O391" s="46"/>
      <c r="P391" s="46"/>
      <c r="Q391" s="46"/>
      <c r="R391" s="46">
        <v>772476.9</v>
      </c>
      <c r="S391" s="46">
        <v>25749.23</v>
      </c>
      <c r="T391" s="46">
        <v>38021.31</v>
      </c>
      <c r="U391" s="47"/>
    </row>
    <row r="392" spans="1:21" ht="12.75" customHeight="1" x14ac:dyDescent="0.25">
      <c r="A392" s="36">
        <f t="shared" si="14"/>
        <v>378</v>
      </c>
      <c r="B392" s="36">
        <v>192</v>
      </c>
      <c r="C392" s="37" t="s">
        <v>125</v>
      </c>
      <c r="D392" s="36" t="s">
        <v>507</v>
      </c>
      <c r="E392" s="46">
        <f t="shared" si="13"/>
        <v>2585717.0700000003</v>
      </c>
      <c r="F392" s="46"/>
      <c r="G392" s="46"/>
      <c r="H392" s="46"/>
      <c r="I392" s="46"/>
      <c r="J392" s="46">
        <v>1745964.08</v>
      </c>
      <c r="K392" s="45"/>
      <c r="L392" s="45">
        <v>0</v>
      </c>
      <c r="M392" s="46"/>
      <c r="N392" s="46"/>
      <c r="O392" s="46"/>
      <c r="P392" s="46"/>
      <c r="Q392" s="46"/>
      <c r="R392" s="46">
        <v>775715.12</v>
      </c>
      <c r="S392" s="46">
        <v>25857.17</v>
      </c>
      <c r="T392" s="46">
        <v>38180.699999999997</v>
      </c>
      <c r="U392" s="47"/>
    </row>
    <row r="393" spans="1:21" ht="12.75" customHeight="1" x14ac:dyDescent="0.25">
      <c r="A393" s="36">
        <f t="shared" si="14"/>
        <v>379</v>
      </c>
      <c r="B393" s="36">
        <v>193</v>
      </c>
      <c r="C393" s="37" t="s">
        <v>125</v>
      </c>
      <c r="D393" s="36" t="s">
        <v>508</v>
      </c>
      <c r="E393" s="46">
        <f t="shared" ref="E393:E456" si="15">SUM(F393:T393)</f>
        <v>2055728.7299999997</v>
      </c>
      <c r="F393" s="46"/>
      <c r="G393" s="46"/>
      <c r="H393" s="46"/>
      <c r="I393" s="46"/>
      <c r="J393" s="46">
        <v>1388097.93</v>
      </c>
      <c r="K393" s="45"/>
      <c r="L393" s="45">
        <v>0</v>
      </c>
      <c r="M393" s="46"/>
      <c r="N393" s="46"/>
      <c r="O393" s="46"/>
      <c r="P393" s="46"/>
      <c r="Q393" s="46"/>
      <c r="R393" s="46">
        <v>616718.62</v>
      </c>
      <c r="S393" s="46">
        <v>20557.29</v>
      </c>
      <c r="T393" s="46">
        <v>30354.89</v>
      </c>
      <c r="U393" s="47"/>
    </row>
    <row r="394" spans="1:21" ht="12.75" customHeight="1" x14ac:dyDescent="0.25">
      <c r="A394" s="36">
        <f t="shared" ref="A394:A457" si="16">+A393+1</f>
        <v>380</v>
      </c>
      <c r="B394" s="36">
        <v>194</v>
      </c>
      <c r="C394" s="37" t="s">
        <v>125</v>
      </c>
      <c r="D394" s="36" t="s">
        <v>509</v>
      </c>
      <c r="E394" s="46">
        <f t="shared" si="15"/>
        <v>2073838.7599999998</v>
      </c>
      <c r="F394" s="46"/>
      <c r="G394" s="46"/>
      <c r="H394" s="46"/>
      <c r="I394" s="46"/>
      <c r="J394" s="46">
        <v>1400326.44</v>
      </c>
      <c r="K394" s="45"/>
      <c r="L394" s="45">
        <v>0</v>
      </c>
      <c r="M394" s="46"/>
      <c r="N394" s="46"/>
      <c r="O394" s="46"/>
      <c r="P394" s="46"/>
      <c r="Q394" s="46"/>
      <c r="R394" s="46">
        <v>622151.63</v>
      </c>
      <c r="S394" s="46">
        <v>20738.39</v>
      </c>
      <c r="T394" s="46">
        <v>30622.3</v>
      </c>
      <c r="U394" s="47"/>
    </row>
    <row r="395" spans="1:21" ht="12.75" customHeight="1" x14ac:dyDescent="0.25">
      <c r="A395" s="36">
        <f t="shared" si="16"/>
        <v>381</v>
      </c>
      <c r="B395" s="36">
        <v>195</v>
      </c>
      <c r="C395" s="37" t="s">
        <v>125</v>
      </c>
      <c r="D395" s="36" t="s">
        <v>510</v>
      </c>
      <c r="E395" s="46">
        <f t="shared" si="15"/>
        <v>2574863.06</v>
      </c>
      <c r="F395" s="46"/>
      <c r="G395" s="46"/>
      <c r="H395" s="46"/>
      <c r="I395" s="46"/>
      <c r="J395" s="46">
        <v>1738635.08</v>
      </c>
      <c r="K395" s="45"/>
      <c r="L395" s="45">
        <v>0</v>
      </c>
      <c r="M395" s="46"/>
      <c r="N395" s="46"/>
      <c r="O395" s="46"/>
      <c r="P395" s="46"/>
      <c r="Q395" s="46"/>
      <c r="R395" s="46">
        <v>772458.92</v>
      </c>
      <c r="S395" s="46">
        <v>25748.63</v>
      </c>
      <c r="T395" s="46">
        <v>38020.43</v>
      </c>
      <c r="U395" s="47"/>
    </row>
    <row r="396" spans="1:21" ht="12.75" customHeight="1" x14ac:dyDescent="0.25">
      <c r="A396" s="36">
        <f t="shared" si="16"/>
        <v>382</v>
      </c>
      <c r="B396" s="36">
        <v>196</v>
      </c>
      <c r="C396" s="37" t="s">
        <v>125</v>
      </c>
      <c r="D396" s="36" t="s">
        <v>511</v>
      </c>
      <c r="E396" s="46">
        <f t="shared" si="15"/>
        <v>3707519.74</v>
      </c>
      <c r="F396" s="46"/>
      <c r="G396" s="46"/>
      <c r="H396" s="46"/>
      <c r="I396" s="46"/>
      <c r="J396" s="46">
        <v>2503443.38</v>
      </c>
      <c r="K396" s="45"/>
      <c r="L396" s="45">
        <v>0</v>
      </c>
      <c r="M396" s="46"/>
      <c r="N396" s="46"/>
      <c r="O396" s="46"/>
      <c r="P396" s="46"/>
      <c r="Q396" s="46"/>
      <c r="R396" s="46">
        <v>1112255.92</v>
      </c>
      <c r="S396" s="46">
        <v>37075.199999999997</v>
      </c>
      <c r="T396" s="46">
        <v>54745.24</v>
      </c>
      <c r="U396" s="47"/>
    </row>
    <row r="397" spans="1:21" ht="12.75" customHeight="1" x14ac:dyDescent="0.25">
      <c r="A397" s="36">
        <f t="shared" si="16"/>
        <v>383</v>
      </c>
      <c r="B397" s="36">
        <v>197</v>
      </c>
      <c r="C397" s="37" t="s">
        <v>125</v>
      </c>
      <c r="D397" s="36" t="s">
        <v>512</v>
      </c>
      <c r="E397" s="46">
        <f t="shared" si="15"/>
        <v>3737023.5100000002</v>
      </c>
      <c r="F397" s="46"/>
      <c r="G397" s="46"/>
      <c r="H397" s="46"/>
      <c r="I397" s="46"/>
      <c r="J397" s="46">
        <v>2523365.33</v>
      </c>
      <c r="K397" s="45"/>
      <c r="L397" s="45">
        <v>0</v>
      </c>
      <c r="M397" s="46"/>
      <c r="N397" s="46"/>
      <c r="O397" s="46"/>
      <c r="P397" s="46"/>
      <c r="Q397" s="46"/>
      <c r="R397" s="46">
        <v>1121107.05</v>
      </c>
      <c r="S397" s="46">
        <v>37370.239999999998</v>
      </c>
      <c r="T397" s="46">
        <v>55180.89</v>
      </c>
      <c r="U397" s="47"/>
    </row>
    <row r="398" spans="1:21" ht="12.75" customHeight="1" x14ac:dyDescent="0.25">
      <c r="A398" s="36">
        <f t="shared" si="16"/>
        <v>384</v>
      </c>
      <c r="B398" s="36">
        <v>198</v>
      </c>
      <c r="C398" s="37" t="s">
        <v>125</v>
      </c>
      <c r="D398" s="36" t="s">
        <v>513</v>
      </c>
      <c r="E398" s="46">
        <f t="shared" si="15"/>
        <v>1635839.7899999998</v>
      </c>
      <c r="F398" s="46"/>
      <c r="G398" s="46"/>
      <c r="H398" s="46"/>
      <c r="I398" s="46"/>
      <c r="J398" s="46">
        <v>1104574.6399999999</v>
      </c>
      <c r="K398" s="45"/>
      <c r="L398" s="45">
        <v>0</v>
      </c>
      <c r="M398" s="46"/>
      <c r="N398" s="46"/>
      <c r="O398" s="46"/>
      <c r="P398" s="46"/>
      <c r="Q398" s="46"/>
      <c r="R398" s="46">
        <v>490751.94</v>
      </c>
      <c r="S398" s="46">
        <v>16358.4</v>
      </c>
      <c r="T398" s="46">
        <v>24154.81</v>
      </c>
      <c r="U398" s="47"/>
    </row>
    <row r="399" spans="1:21" ht="12.75" customHeight="1" x14ac:dyDescent="0.25">
      <c r="A399" s="36">
        <f t="shared" si="16"/>
        <v>385</v>
      </c>
      <c r="B399" s="36">
        <v>199</v>
      </c>
      <c r="C399" s="37" t="s">
        <v>125</v>
      </c>
      <c r="D399" s="36" t="s">
        <v>514</v>
      </c>
      <c r="E399" s="46">
        <f t="shared" si="15"/>
        <v>17559628.569999997</v>
      </c>
      <c r="F399" s="46">
        <v>2112488.2000000002</v>
      </c>
      <c r="G399" s="46">
        <v>755289.86</v>
      </c>
      <c r="H399" s="46">
        <v>291279.05</v>
      </c>
      <c r="I399" s="46">
        <v>1127747.56</v>
      </c>
      <c r="J399" s="46"/>
      <c r="K399" s="45"/>
      <c r="L399" s="45">
        <v>0</v>
      </c>
      <c r="M399" s="46"/>
      <c r="N399" s="46">
        <v>2575190.69</v>
      </c>
      <c r="O399" s="46"/>
      <c r="P399" s="46">
        <v>4394678.04</v>
      </c>
      <c r="Q399" s="46">
        <v>4072656.84</v>
      </c>
      <c r="R399" s="46">
        <v>1719480.63</v>
      </c>
      <c r="S399" s="46">
        <v>175596.29</v>
      </c>
      <c r="T399" s="46">
        <v>335221.40999999997</v>
      </c>
      <c r="U399" s="47"/>
    </row>
    <row r="400" spans="1:21" ht="12.75" customHeight="1" x14ac:dyDescent="0.25">
      <c r="A400" s="36">
        <f t="shared" si="16"/>
        <v>386</v>
      </c>
      <c r="B400" s="36">
        <v>200</v>
      </c>
      <c r="C400" s="37" t="s">
        <v>125</v>
      </c>
      <c r="D400" s="36" t="s">
        <v>515</v>
      </c>
      <c r="E400" s="46">
        <f t="shared" si="15"/>
        <v>17268431.219999999</v>
      </c>
      <c r="F400" s="46">
        <v>2077456.08</v>
      </c>
      <c r="G400" s="46">
        <v>742764.64</v>
      </c>
      <c r="H400" s="46">
        <v>286448.67</v>
      </c>
      <c r="I400" s="46">
        <v>1109045.73</v>
      </c>
      <c r="J400" s="46"/>
      <c r="K400" s="45"/>
      <c r="L400" s="45">
        <v>0</v>
      </c>
      <c r="M400" s="46"/>
      <c r="N400" s="46">
        <v>2532485.42</v>
      </c>
      <c r="O400" s="46"/>
      <c r="P400" s="46">
        <v>4321799.59</v>
      </c>
      <c r="Q400" s="46">
        <v>4005118.58</v>
      </c>
      <c r="R400" s="46">
        <v>1690965.89</v>
      </c>
      <c r="S400" s="46">
        <v>172684.31</v>
      </c>
      <c r="T400" s="46">
        <v>329662.31</v>
      </c>
      <c r="U400" s="47"/>
    </row>
    <row r="401" spans="1:21" ht="12.75" customHeight="1" x14ac:dyDescent="0.25">
      <c r="A401" s="36">
        <f t="shared" si="16"/>
        <v>387</v>
      </c>
      <c r="B401" s="36">
        <v>201</v>
      </c>
      <c r="C401" s="37" t="s">
        <v>125</v>
      </c>
      <c r="D401" s="36" t="s">
        <v>516</v>
      </c>
      <c r="E401" s="46">
        <f t="shared" si="15"/>
        <v>4989668.8100000005</v>
      </c>
      <c r="F401" s="46"/>
      <c r="G401" s="46"/>
      <c r="H401" s="46"/>
      <c r="I401" s="46">
        <v>4199285.3099999996</v>
      </c>
      <c r="J401" s="46"/>
      <c r="K401" s="45"/>
      <c r="L401" s="45">
        <v>0</v>
      </c>
      <c r="M401" s="46"/>
      <c r="N401" s="46"/>
      <c r="O401" s="46"/>
      <c r="P401" s="46"/>
      <c r="Q401" s="46"/>
      <c r="R401" s="46">
        <v>648656.94999999995</v>
      </c>
      <c r="S401" s="46">
        <v>49896.69</v>
      </c>
      <c r="T401" s="46">
        <v>91829.86</v>
      </c>
      <c r="U401" s="47"/>
    </row>
    <row r="402" spans="1:21" ht="12.75" customHeight="1" x14ac:dyDescent="0.25">
      <c r="A402" s="36">
        <f t="shared" si="16"/>
        <v>388</v>
      </c>
      <c r="B402" s="36">
        <v>202</v>
      </c>
      <c r="C402" s="37" t="s">
        <v>125</v>
      </c>
      <c r="D402" s="36" t="s">
        <v>517</v>
      </c>
      <c r="E402" s="46">
        <f t="shared" si="15"/>
        <v>11920119.91</v>
      </c>
      <c r="F402" s="46"/>
      <c r="G402" s="46">
        <v>7136010.7199999997</v>
      </c>
      <c r="H402" s="46"/>
      <c r="I402" s="46"/>
      <c r="J402" s="46">
        <v>2516457.44</v>
      </c>
      <c r="K402" s="45"/>
      <c r="L402" s="45">
        <v>0</v>
      </c>
      <c r="M402" s="46"/>
      <c r="N402" s="46"/>
      <c r="O402" s="46"/>
      <c r="P402" s="46"/>
      <c r="Q402" s="46"/>
      <c r="R402" s="46">
        <v>1937370.62</v>
      </c>
      <c r="S402" s="46">
        <v>119201.2</v>
      </c>
      <c r="T402" s="46">
        <v>211079.93</v>
      </c>
      <c r="U402" s="47"/>
    </row>
    <row r="403" spans="1:21" ht="12.75" customHeight="1" x14ac:dyDescent="0.25">
      <c r="A403" s="36">
        <f t="shared" si="16"/>
        <v>389</v>
      </c>
      <c r="B403" s="36">
        <v>203</v>
      </c>
      <c r="C403" s="37" t="s">
        <v>125</v>
      </c>
      <c r="D403" s="36" t="s">
        <v>518</v>
      </c>
      <c r="E403" s="46">
        <f t="shared" si="15"/>
        <v>23427210.520000003</v>
      </c>
      <c r="F403" s="46"/>
      <c r="G403" s="46"/>
      <c r="H403" s="46"/>
      <c r="I403" s="46"/>
      <c r="J403" s="46">
        <v>802809.83</v>
      </c>
      <c r="K403" s="45"/>
      <c r="L403" s="45">
        <v>0</v>
      </c>
      <c r="M403" s="46"/>
      <c r="N403" s="46"/>
      <c r="O403" s="46"/>
      <c r="P403" s="46">
        <v>13605001.460000001</v>
      </c>
      <c r="Q403" s="46">
        <v>5763512.9100000001</v>
      </c>
      <c r="R403" s="46">
        <v>2580508.2000000002</v>
      </c>
      <c r="S403" s="46">
        <v>234272.11</v>
      </c>
      <c r="T403" s="46">
        <v>441106.01</v>
      </c>
      <c r="U403" s="47"/>
    </row>
    <row r="404" spans="1:21" ht="12.75" customHeight="1" x14ac:dyDescent="0.25">
      <c r="A404" s="36">
        <f t="shared" si="16"/>
        <v>390</v>
      </c>
      <c r="B404" s="36">
        <v>204</v>
      </c>
      <c r="C404" s="37" t="s">
        <v>125</v>
      </c>
      <c r="D404" s="36" t="s">
        <v>519</v>
      </c>
      <c r="E404" s="46">
        <f t="shared" si="15"/>
        <v>24129459.760000002</v>
      </c>
      <c r="F404" s="46"/>
      <c r="G404" s="46"/>
      <c r="H404" s="46"/>
      <c r="I404" s="46"/>
      <c r="J404" s="46"/>
      <c r="K404" s="45"/>
      <c r="L404" s="45">
        <v>0</v>
      </c>
      <c r="M404" s="46"/>
      <c r="N404" s="46"/>
      <c r="O404" s="46"/>
      <c r="P404" s="46">
        <v>21015649.489999998</v>
      </c>
      <c r="Q404" s="46"/>
      <c r="R404" s="46">
        <v>2412945.98</v>
      </c>
      <c r="S404" s="46">
        <v>241294.6</v>
      </c>
      <c r="T404" s="46">
        <v>459569.69</v>
      </c>
      <c r="U404" s="47"/>
    </row>
    <row r="405" spans="1:21" ht="12.75" customHeight="1" x14ac:dyDescent="0.25">
      <c r="A405" s="36">
        <f t="shared" si="16"/>
        <v>391</v>
      </c>
      <c r="B405" s="36">
        <v>205</v>
      </c>
      <c r="C405" s="37" t="s">
        <v>125</v>
      </c>
      <c r="D405" s="36" t="s">
        <v>520</v>
      </c>
      <c r="E405" s="46">
        <f t="shared" si="15"/>
        <v>935485.19</v>
      </c>
      <c r="F405" s="46"/>
      <c r="G405" s="46"/>
      <c r="H405" s="46"/>
      <c r="I405" s="46"/>
      <c r="J405" s="46">
        <v>631671.41</v>
      </c>
      <c r="K405" s="45"/>
      <c r="L405" s="45">
        <v>0</v>
      </c>
      <c r="M405" s="46"/>
      <c r="N405" s="46"/>
      <c r="O405" s="46"/>
      <c r="P405" s="46"/>
      <c r="Q405" s="46"/>
      <c r="R405" s="46">
        <v>280645.56</v>
      </c>
      <c r="S405" s="46">
        <v>9354.85</v>
      </c>
      <c r="T405" s="46">
        <v>13813.37</v>
      </c>
      <c r="U405" s="47"/>
    </row>
    <row r="406" spans="1:21" ht="12.75" customHeight="1" x14ac:dyDescent="0.25">
      <c r="A406" s="36">
        <f t="shared" si="16"/>
        <v>392</v>
      </c>
      <c r="B406" s="36">
        <v>206</v>
      </c>
      <c r="C406" s="37" t="s">
        <v>125</v>
      </c>
      <c r="D406" s="36" t="s">
        <v>521</v>
      </c>
      <c r="E406" s="46">
        <f t="shared" si="15"/>
        <v>909459.52999999991</v>
      </c>
      <c r="F406" s="46"/>
      <c r="G406" s="46"/>
      <c r="H406" s="46"/>
      <c r="I406" s="46"/>
      <c r="J406" s="46">
        <v>614097.99</v>
      </c>
      <c r="K406" s="45"/>
      <c r="L406" s="45">
        <v>0</v>
      </c>
      <c r="M406" s="46"/>
      <c r="N406" s="46"/>
      <c r="O406" s="46"/>
      <c r="P406" s="46"/>
      <c r="Q406" s="46"/>
      <c r="R406" s="46">
        <v>272837.86</v>
      </c>
      <c r="S406" s="46">
        <v>9094.6</v>
      </c>
      <c r="T406" s="46">
        <v>13429.08</v>
      </c>
      <c r="U406" s="47"/>
    </row>
    <row r="407" spans="1:21" ht="12.75" customHeight="1" x14ac:dyDescent="0.25">
      <c r="A407" s="36">
        <f t="shared" si="16"/>
        <v>393</v>
      </c>
      <c r="B407" s="36">
        <v>207</v>
      </c>
      <c r="C407" s="37" t="s">
        <v>125</v>
      </c>
      <c r="D407" s="36" t="s">
        <v>522</v>
      </c>
      <c r="E407" s="46">
        <f t="shared" si="15"/>
        <v>943280.91</v>
      </c>
      <c r="F407" s="46"/>
      <c r="G407" s="46"/>
      <c r="H407" s="46"/>
      <c r="I407" s="46"/>
      <c r="J407" s="46">
        <v>636935.34</v>
      </c>
      <c r="K407" s="45"/>
      <c r="L407" s="45">
        <v>0</v>
      </c>
      <c r="M407" s="46"/>
      <c r="N407" s="46"/>
      <c r="O407" s="46"/>
      <c r="P407" s="46"/>
      <c r="Q407" s="46"/>
      <c r="R407" s="46">
        <v>282984.27</v>
      </c>
      <c r="S407" s="46">
        <v>9432.81</v>
      </c>
      <c r="T407" s="46">
        <v>13928.49</v>
      </c>
      <c r="U407" s="47"/>
    </row>
    <row r="408" spans="1:21" ht="12.75" customHeight="1" x14ac:dyDescent="0.25">
      <c r="A408" s="36">
        <f t="shared" si="16"/>
        <v>394</v>
      </c>
      <c r="B408" s="36">
        <v>208</v>
      </c>
      <c r="C408" s="37" t="s">
        <v>125</v>
      </c>
      <c r="D408" s="36" t="s">
        <v>523</v>
      </c>
      <c r="E408" s="46">
        <f t="shared" si="15"/>
        <v>968586.98</v>
      </c>
      <c r="F408" s="46"/>
      <c r="G408" s="46"/>
      <c r="H408" s="46"/>
      <c r="I408" s="46"/>
      <c r="J408" s="46">
        <v>654022.86</v>
      </c>
      <c r="K408" s="45"/>
      <c r="L408" s="45">
        <v>0</v>
      </c>
      <c r="M408" s="46"/>
      <c r="N408" s="46"/>
      <c r="O408" s="46"/>
      <c r="P408" s="46"/>
      <c r="Q408" s="46"/>
      <c r="R408" s="46">
        <v>290576.09000000003</v>
      </c>
      <c r="S408" s="46">
        <v>9685.8700000000008</v>
      </c>
      <c r="T408" s="46">
        <v>14302.16</v>
      </c>
      <c r="U408" s="47"/>
    </row>
    <row r="409" spans="1:21" ht="12.75" customHeight="1" x14ac:dyDescent="0.25">
      <c r="A409" s="36">
        <f t="shared" si="16"/>
        <v>395</v>
      </c>
      <c r="B409" s="36">
        <v>209</v>
      </c>
      <c r="C409" s="37" t="s">
        <v>125</v>
      </c>
      <c r="D409" s="36" t="s">
        <v>524</v>
      </c>
      <c r="E409" s="46">
        <f t="shared" si="15"/>
        <v>1607055.6300000001</v>
      </c>
      <c r="F409" s="46"/>
      <c r="G409" s="46"/>
      <c r="H409" s="46"/>
      <c r="I409" s="46"/>
      <c r="J409" s="46">
        <v>1085138.6000000001</v>
      </c>
      <c r="K409" s="45"/>
      <c r="L409" s="45">
        <v>0</v>
      </c>
      <c r="M409" s="46"/>
      <c r="N409" s="46"/>
      <c r="O409" s="46"/>
      <c r="P409" s="46"/>
      <c r="Q409" s="46"/>
      <c r="R409" s="46">
        <v>482116.69</v>
      </c>
      <c r="S409" s="46">
        <v>16070.56</v>
      </c>
      <c r="T409" s="46">
        <v>23729.78</v>
      </c>
      <c r="U409" s="47"/>
    </row>
    <row r="410" spans="1:21" ht="12.75" customHeight="1" x14ac:dyDescent="0.25">
      <c r="A410" s="36">
        <f t="shared" si="16"/>
        <v>396</v>
      </c>
      <c r="B410" s="36">
        <v>210</v>
      </c>
      <c r="C410" s="37" t="s">
        <v>125</v>
      </c>
      <c r="D410" s="36" t="s">
        <v>525</v>
      </c>
      <c r="E410" s="46">
        <f t="shared" si="15"/>
        <v>1331327.3699999999</v>
      </c>
      <c r="F410" s="46"/>
      <c r="G410" s="46"/>
      <c r="H410" s="46"/>
      <c r="I410" s="46"/>
      <c r="J410" s="46">
        <v>898957.51</v>
      </c>
      <c r="K410" s="45"/>
      <c r="L410" s="45">
        <v>0</v>
      </c>
      <c r="M410" s="46"/>
      <c r="N410" s="46"/>
      <c r="O410" s="46"/>
      <c r="P410" s="46"/>
      <c r="Q410" s="46"/>
      <c r="R410" s="46">
        <v>399398.21</v>
      </c>
      <c r="S410" s="46">
        <v>13313.27</v>
      </c>
      <c r="T410" s="46">
        <v>19658.38</v>
      </c>
      <c r="U410" s="47"/>
    </row>
    <row r="411" spans="1:21" ht="12.75" customHeight="1" x14ac:dyDescent="0.25">
      <c r="A411" s="36">
        <f t="shared" si="16"/>
        <v>397</v>
      </c>
      <c r="B411" s="36">
        <v>211</v>
      </c>
      <c r="C411" s="37" t="s">
        <v>125</v>
      </c>
      <c r="D411" s="36" t="s">
        <v>526</v>
      </c>
      <c r="E411" s="46">
        <f t="shared" si="15"/>
        <v>17168496.410000004</v>
      </c>
      <c r="F411" s="46">
        <v>9546308.8100000005</v>
      </c>
      <c r="G411" s="46">
        <v>3860496.45</v>
      </c>
      <c r="H411" s="46"/>
      <c r="I411" s="46"/>
      <c r="J411" s="46">
        <v>1361373.37</v>
      </c>
      <c r="K411" s="45"/>
      <c r="L411" s="45">
        <v>0</v>
      </c>
      <c r="M411" s="46"/>
      <c r="N411" s="46"/>
      <c r="O411" s="46"/>
      <c r="P411" s="46"/>
      <c r="Q411" s="46"/>
      <c r="R411" s="46">
        <v>1905682.66</v>
      </c>
      <c r="S411" s="46">
        <v>171684.96</v>
      </c>
      <c r="T411" s="46">
        <v>322950.15999999997</v>
      </c>
      <c r="U411" s="47"/>
    </row>
    <row r="412" spans="1:21" ht="12.75" customHeight="1" x14ac:dyDescent="0.25">
      <c r="A412" s="36">
        <f t="shared" si="16"/>
        <v>398</v>
      </c>
      <c r="B412" s="36">
        <v>212</v>
      </c>
      <c r="C412" s="37" t="s">
        <v>125</v>
      </c>
      <c r="D412" s="36" t="s">
        <v>527</v>
      </c>
      <c r="E412" s="46">
        <f t="shared" si="15"/>
        <v>18739182.510000002</v>
      </c>
      <c r="F412" s="46">
        <v>3546112.58</v>
      </c>
      <c r="G412" s="46"/>
      <c r="H412" s="46"/>
      <c r="I412" s="46"/>
      <c r="J412" s="46">
        <v>505701.55</v>
      </c>
      <c r="K412" s="45"/>
      <c r="L412" s="45">
        <v>0</v>
      </c>
      <c r="M412" s="46"/>
      <c r="N412" s="46"/>
      <c r="O412" s="46"/>
      <c r="P412" s="46">
        <v>8569987.8100000005</v>
      </c>
      <c r="Q412" s="46">
        <v>3630520.4</v>
      </c>
      <c r="R412" s="46">
        <v>1944062.97</v>
      </c>
      <c r="S412" s="46">
        <v>187391.83</v>
      </c>
      <c r="T412" s="46">
        <v>355405.37</v>
      </c>
      <c r="U412" s="47"/>
    </row>
    <row r="413" spans="1:21" ht="12.75" customHeight="1" x14ac:dyDescent="0.25">
      <c r="A413" s="36">
        <f t="shared" si="16"/>
        <v>399</v>
      </c>
      <c r="B413" s="36">
        <v>213</v>
      </c>
      <c r="C413" s="37" t="s">
        <v>125</v>
      </c>
      <c r="D413" s="36" t="s">
        <v>528</v>
      </c>
      <c r="E413" s="46">
        <f t="shared" si="15"/>
        <v>19445019.240000002</v>
      </c>
      <c r="F413" s="46">
        <v>8494031.3499999996</v>
      </c>
      <c r="G413" s="46">
        <v>3434958.84</v>
      </c>
      <c r="H413" s="46">
        <v>3630993.57</v>
      </c>
      <c r="I413" s="46"/>
      <c r="J413" s="46">
        <v>1211310.92</v>
      </c>
      <c r="K413" s="45"/>
      <c r="L413" s="45">
        <v>0</v>
      </c>
      <c r="M413" s="46"/>
      <c r="N413" s="46"/>
      <c r="O413" s="46"/>
      <c r="P413" s="46"/>
      <c r="Q413" s="46"/>
      <c r="R413" s="46">
        <v>2112520.12</v>
      </c>
      <c r="S413" s="46">
        <v>194450.19</v>
      </c>
      <c r="T413" s="46">
        <v>366754.25</v>
      </c>
      <c r="U413" s="47"/>
    </row>
    <row r="414" spans="1:21" ht="12.75" customHeight="1" x14ac:dyDescent="0.25">
      <c r="A414" s="36">
        <f t="shared" si="16"/>
        <v>400</v>
      </c>
      <c r="B414" s="36">
        <v>214</v>
      </c>
      <c r="C414" s="37" t="s">
        <v>125</v>
      </c>
      <c r="D414" s="36" t="s">
        <v>529</v>
      </c>
      <c r="E414" s="46">
        <f t="shared" si="15"/>
        <v>1539113.0199999998</v>
      </c>
      <c r="F414" s="46"/>
      <c r="G414" s="46"/>
      <c r="H414" s="46"/>
      <c r="I414" s="46"/>
      <c r="J414" s="46">
        <v>1039261.44</v>
      </c>
      <c r="K414" s="45"/>
      <c r="L414" s="45">
        <v>0</v>
      </c>
      <c r="M414" s="46"/>
      <c r="N414" s="46"/>
      <c r="O414" s="46"/>
      <c r="P414" s="46"/>
      <c r="Q414" s="46"/>
      <c r="R414" s="46">
        <v>461733.91</v>
      </c>
      <c r="S414" s="46">
        <v>15391.13</v>
      </c>
      <c r="T414" s="46">
        <v>22726.54</v>
      </c>
      <c r="U414" s="47"/>
    </row>
    <row r="415" spans="1:21" ht="12.75" customHeight="1" x14ac:dyDescent="0.25">
      <c r="A415" s="36">
        <f t="shared" si="16"/>
        <v>401</v>
      </c>
      <c r="B415" s="36">
        <v>215</v>
      </c>
      <c r="C415" s="37" t="s">
        <v>125</v>
      </c>
      <c r="D415" s="36" t="s">
        <v>530</v>
      </c>
      <c r="E415" s="46">
        <f t="shared" si="15"/>
        <v>726919.97</v>
      </c>
      <c r="F415" s="46"/>
      <c r="G415" s="46"/>
      <c r="H415" s="46"/>
      <c r="I415" s="46"/>
      <c r="J415" s="46">
        <v>490841.08</v>
      </c>
      <c r="K415" s="45"/>
      <c r="L415" s="45">
        <v>0</v>
      </c>
      <c r="M415" s="46"/>
      <c r="N415" s="46"/>
      <c r="O415" s="46"/>
      <c r="P415" s="46"/>
      <c r="Q415" s="46"/>
      <c r="R415" s="46">
        <v>218075.99</v>
      </c>
      <c r="S415" s="46">
        <v>7269.2</v>
      </c>
      <c r="T415" s="46">
        <v>10733.7</v>
      </c>
      <c r="U415" s="47"/>
    </row>
    <row r="416" spans="1:21" ht="12.75" customHeight="1" x14ac:dyDescent="0.25">
      <c r="A416" s="36">
        <f t="shared" si="16"/>
        <v>402</v>
      </c>
      <c r="B416" s="36">
        <v>216</v>
      </c>
      <c r="C416" s="37" t="s">
        <v>125</v>
      </c>
      <c r="D416" s="36" t="s">
        <v>531</v>
      </c>
      <c r="E416" s="46">
        <f t="shared" si="15"/>
        <v>95253216.319999993</v>
      </c>
      <c r="F416" s="46"/>
      <c r="G416" s="46">
        <v>5747972.7400000002</v>
      </c>
      <c r="H416" s="46"/>
      <c r="I416" s="46"/>
      <c r="J416" s="46">
        <v>2026976.88</v>
      </c>
      <c r="K416" s="45"/>
      <c r="L416" s="45">
        <v>0</v>
      </c>
      <c r="M416" s="46"/>
      <c r="N416" s="46">
        <v>25984756.600000001</v>
      </c>
      <c r="O416" s="46"/>
      <c r="P416" s="46">
        <v>34350630.109999999</v>
      </c>
      <c r="Q416" s="46">
        <v>14552023.43</v>
      </c>
      <c r="R416" s="46">
        <v>9830666.0099999998</v>
      </c>
      <c r="S416" s="46">
        <v>952532.16</v>
      </c>
      <c r="T416" s="46">
        <v>1807658.39</v>
      </c>
      <c r="U416" s="47"/>
    </row>
    <row r="417" spans="1:21" ht="12.75" customHeight="1" x14ac:dyDescent="0.25">
      <c r="A417" s="36">
        <f t="shared" si="16"/>
        <v>403</v>
      </c>
      <c r="B417" s="36">
        <v>217</v>
      </c>
      <c r="C417" s="37" t="s">
        <v>125</v>
      </c>
      <c r="D417" s="36" t="s">
        <v>532</v>
      </c>
      <c r="E417" s="46">
        <f t="shared" si="15"/>
        <v>65552114.560000002</v>
      </c>
      <c r="F417" s="46"/>
      <c r="G417" s="46">
        <v>3955685.51</v>
      </c>
      <c r="H417" s="46"/>
      <c r="I417" s="46"/>
      <c r="J417" s="46">
        <v>1394941.04</v>
      </c>
      <c r="K417" s="45"/>
      <c r="L417" s="45">
        <v>0</v>
      </c>
      <c r="M417" s="46"/>
      <c r="N417" s="46">
        <v>17882396.07</v>
      </c>
      <c r="O417" s="46"/>
      <c r="P417" s="46">
        <v>23639689.309999999</v>
      </c>
      <c r="Q417" s="46">
        <v>10014527</v>
      </c>
      <c r="R417" s="46">
        <v>6765345.7800000003</v>
      </c>
      <c r="S417" s="46">
        <v>655521.15</v>
      </c>
      <c r="T417" s="46">
        <v>1244008.7</v>
      </c>
      <c r="U417" s="47"/>
    </row>
    <row r="418" spans="1:21" ht="12.75" customHeight="1" x14ac:dyDescent="0.25">
      <c r="A418" s="36">
        <f t="shared" si="16"/>
        <v>404</v>
      </c>
      <c r="B418" s="36">
        <v>218</v>
      </c>
      <c r="C418" s="37" t="s">
        <v>125</v>
      </c>
      <c r="D418" s="36" t="s">
        <v>533</v>
      </c>
      <c r="E418" s="46">
        <f t="shared" si="15"/>
        <v>65460779.219999999</v>
      </c>
      <c r="F418" s="46"/>
      <c r="G418" s="46">
        <v>3950173.95</v>
      </c>
      <c r="H418" s="46"/>
      <c r="I418" s="46"/>
      <c r="J418" s="46">
        <v>1392997.43</v>
      </c>
      <c r="K418" s="45"/>
      <c r="L418" s="45">
        <v>0</v>
      </c>
      <c r="M418" s="46"/>
      <c r="N418" s="46">
        <v>17857480.100000001</v>
      </c>
      <c r="O418" s="46"/>
      <c r="P418" s="46">
        <v>23606751.57</v>
      </c>
      <c r="Q418" s="46">
        <v>10000573.529999999</v>
      </c>
      <c r="R418" s="46">
        <v>6755919.46</v>
      </c>
      <c r="S418" s="46">
        <v>654607.79</v>
      </c>
      <c r="T418" s="46">
        <v>1242275.3899999999</v>
      </c>
      <c r="U418" s="47"/>
    </row>
    <row r="419" spans="1:21" ht="12.75" customHeight="1" x14ac:dyDescent="0.25">
      <c r="A419" s="36">
        <f t="shared" si="16"/>
        <v>405</v>
      </c>
      <c r="B419" s="36">
        <v>219</v>
      </c>
      <c r="C419" s="37" t="s">
        <v>125</v>
      </c>
      <c r="D419" s="36" t="s">
        <v>534</v>
      </c>
      <c r="E419" s="46">
        <f t="shared" si="15"/>
        <v>65717659.810000002</v>
      </c>
      <c r="F419" s="46"/>
      <c r="G419" s="46">
        <v>3965675.19</v>
      </c>
      <c r="H419" s="46"/>
      <c r="I419" s="46"/>
      <c r="J419" s="46">
        <v>1398463.82</v>
      </c>
      <c r="K419" s="45"/>
      <c r="L419" s="45">
        <v>0</v>
      </c>
      <c r="M419" s="46"/>
      <c r="N419" s="46">
        <v>17927556.260000002</v>
      </c>
      <c r="O419" s="46"/>
      <c r="P419" s="46">
        <v>23699388.969999999</v>
      </c>
      <c r="Q419" s="46">
        <v>10039817.68</v>
      </c>
      <c r="R419" s="46">
        <v>6782430.9699999997</v>
      </c>
      <c r="S419" s="46">
        <v>657176.6</v>
      </c>
      <c r="T419" s="46">
        <v>1247150.32</v>
      </c>
      <c r="U419" s="47"/>
    </row>
    <row r="420" spans="1:21" ht="12.75" customHeight="1" x14ac:dyDescent="0.25">
      <c r="A420" s="36">
        <f t="shared" si="16"/>
        <v>406</v>
      </c>
      <c r="B420" s="36">
        <v>220</v>
      </c>
      <c r="C420" s="37" t="s">
        <v>125</v>
      </c>
      <c r="D420" s="36" t="s">
        <v>535</v>
      </c>
      <c r="E420" s="46">
        <f t="shared" si="15"/>
        <v>1828693.6699999997</v>
      </c>
      <c r="F420" s="46"/>
      <c r="G420" s="46"/>
      <c r="H420" s="46"/>
      <c r="I420" s="46"/>
      <c r="J420" s="46">
        <v>1234796.1399999999</v>
      </c>
      <c r="K420" s="45"/>
      <c r="L420" s="45">
        <v>0</v>
      </c>
      <c r="M420" s="46"/>
      <c r="N420" s="46"/>
      <c r="O420" s="46"/>
      <c r="P420" s="46"/>
      <c r="Q420" s="46"/>
      <c r="R420" s="46">
        <v>548608.1</v>
      </c>
      <c r="S420" s="46">
        <v>18286.939999999999</v>
      </c>
      <c r="T420" s="46">
        <v>27002.49</v>
      </c>
      <c r="U420" s="47"/>
    </row>
    <row r="421" spans="1:21" ht="12.75" customHeight="1" x14ac:dyDescent="0.25">
      <c r="A421" s="36">
        <f t="shared" si="16"/>
        <v>407</v>
      </c>
      <c r="B421" s="36">
        <v>221</v>
      </c>
      <c r="C421" s="37" t="s">
        <v>125</v>
      </c>
      <c r="D421" s="36" t="s">
        <v>536</v>
      </c>
      <c r="E421" s="46">
        <f t="shared" si="15"/>
        <v>744490.3</v>
      </c>
      <c r="F421" s="46"/>
      <c r="G421" s="46"/>
      <c r="H421" s="46"/>
      <c r="I421" s="46"/>
      <c r="J421" s="46">
        <v>502705.17</v>
      </c>
      <c r="K421" s="45"/>
      <c r="L421" s="45">
        <v>0</v>
      </c>
      <c r="M421" s="46"/>
      <c r="N421" s="46"/>
      <c r="O421" s="46"/>
      <c r="P421" s="46"/>
      <c r="Q421" s="46"/>
      <c r="R421" s="46">
        <v>223347.09</v>
      </c>
      <c r="S421" s="46">
        <v>7444.9</v>
      </c>
      <c r="T421" s="46">
        <v>10993.14</v>
      </c>
      <c r="U421" s="47"/>
    </row>
    <row r="422" spans="1:21" ht="12.75" customHeight="1" x14ac:dyDescent="0.25">
      <c r="A422" s="36">
        <f t="shared" si="16"/>
        <v>408</v>
      </c>
      <c r="B422" s="36">
        <v>222</v>
      </c>
      <c r="C422" s="37" t="s">
        <v>125</v>
      </c>
      <c r="D422" s="36" t="s">
        <v>537</v>
      </c>
      <c r="E422" s="46">
        <f t="shared" si="15"/>
        <v>22924435.010000005</v>
      </c>
      <c r="F422" s="46"/>
      <c r="G422" s="46"/>
      <c r="H422" s="46"/>
      <c r="I422" s="46"/>
      <c r="J422" s="46">
        <v>785580.58</v>
      </c>
      <c r="K422" s="45"/>
      <c r="L422" s="45">
        <v>0</v>
      </c>
      <c r="M422" s="46"/>
      <c r="N422" s="46"/>
      <c r="O422" s="46"/>
      <c r="P422" s="46">
        <v>13313022.130000001</v>
      </c>
      <c r="Q422" s="46">
        <v>5639821.1399999997</v>
      </c>
      <c r="R422" s="46">
        <v>2525127.46</v>
      </c>
      <c r="S422" s="46">
        <v>229244.35</v>
      </c>
      <c r="T422" s="46">
        <v>431639.35</v>
      </c>
      <c r="U422" s="47"/>
    </row>
    <row r="423" spans="1:21" ht="12.75" customHeight="1" x14ac:dyDescent="0.25">
      <c r="A423" s="36">
        <f t="shared" si="16"/>
        <v>409</v>
      </c>
      <c r="B423" s="36">
        <v>223</v>
      </c>
      <c r="C423" s="37" t="s">
        <v>125</v>
      </c>
      <c r="D423" s="36" t="s">
        <v>538</v>
      </c>
      <c r="E423" s="46">
        <f t="shared" si="15"/>
        <v>13321765.789999999</v>
      </c>
      <c r="F423" s="46"/>
      <c r="G423" s="46"/>
      <c r="H423" s="46"/>
      <c r="I423" s="46"/>
      <c r="J423" s="46"/>
      <c r="K423" s="45"/>
      <c r="L423" s="45">
        <v>0</v>
      </c>
      <c r="M423" s="46"/>
      <c r="N423" s="46"/>
      <c r="O423" s="46"/>
      <c r="P423" s="46">
        <v>8150031.6399999997</v>
      </c>
      <c r="Q423" s="46">
        <v>3452613.56</v>
      </c>
      <c r="R423" s="46">
        <v>1332176.58</v>
      </c>
      <c r="S423" s="46">
        <v>133217.66</v>
      </c>
      <c r="T423" s="46">
        <v>253726.35</v>
      </c>
      <c r="U423" s="47"/>
    </row>
    <row r="424" spans="1:21" ht="12.75" customHeight="1" x14ac:dyDescent="0.25">
      <c r="A424" s="36">
        <f t="shared" si="16"/>
        <v>410</v>
      </c>
      <c r="B424" s="36">
        <v>224</v>
      </c>
      <c r="C424" s="37" t="s">
        <v>125</v>
      </c>
      <c r="D424" s="36" t="s">
        <v>539</v>
      </c>
      <c r="E424" s="46">
        <f t="shared" si="15"/>
        <v>3591360</v>
      </c>
      <c r="F424" s="46"/>
      <c r="G424" s="46"/>
      <c r="H424" s="46"/>
      <c r="I424" s="46"/>
      <c r="J424" s="46"/>
      <c r="K424" s="45"/>
      <c r="L424" s="45">
        <v>0</v>
      </c>
      <c r="M424" s="46">
        <v>3373924.70016</v>
      </c>
      <c r="N424" s="46"/>
      <c r="O424" s="46"/>
      <c r="P424" s="46"/>
      <c r="Q424" s="46"/>
      <c r="R424" s="46">
        <v>107740.8</v>
      </c>
      <c r="S424" s="46">
        <v>35913.599999999999</v>
      </c>
      <c r="T424" s="46">
        <v>73780.899839999998</v>
      </c>
      <c r="U424" s="47"/>
    </row>
    <row r="425" spans="1:21" ht="12.75" customHeight="1" x14ac:dyDescent="0.25">
      <c r="A425" s="36">
        <f t="shared" si="16"/>
        <v>411</v>
      </c>
      <c r="B425" s="36">
        <v>225</v>
      </c>
      <c r="C425" s="37" t="s">
        <v>125</v>
      </c>
      <c r="D425" s="36" t="s">
        <v>540</v>
      </c>
      <c r="E425" s="46">
        <f t="shared" si="15"/>
        <v>6598633</v>
      </c>
      <c r="F425" s="46"/>
      <c r="G425" s="46">
        <v>3950288.78</v>
      </c>
      <c r="H425" s="46"/>
      <c r="I425" s="46"/>
      <c r="J425" s="46">
        <v>1393037.92</v>
      </c>
      <c r="K425" s="45"/>
      <c r="L425" s="45">
        <v>0</v>
      </c>
      <c r="M425" s="46"/>
      <c r="N425" s="46"/>
      <c r="O425" s="46"/>
      <c r="P425" s="46"/>
      <c r="Q425" s="46"/>
      <c r="R425" s="46">
        <v>1072472.24</v>
      </c>
      <c r="S425" s="46">
        <v>65986.33</v>
      </c>
      <c r="T425" s="46">
        <v>116847.73</v>
      </c>
      <c r="U425" s="47"/>
    </row>
    <row r="426" spans="1:21" ht="12.75" customHeight="1" x14ac:dyDescent="0.25">
      <c r="A426" s="36">
        <f t="shared" si="16"/>
        <v>412</v>
      </c>
      <c r="B426" s="36">
        <v>226</v>
      </c>
      <c r="C426" s="37" t="s">
        <v>125</v>
      </c>
      <c r="D426" s="36" t="s">
        <v>541</v>
      </c>
      <c r="E426" s="46">
        <f t="shared" si="15"/>
        <v>1472189.86</v>
      </c>
      <c r="F426" s="46"/>
      <c r="G426" s="46"/>
      <c r="H426" s="46"/>
      <c r="I426" s="46"/>
      <c r="J426" s="46">
        <v>994072.64</v>
      </c>
      <c r="K426" s="45"/>
      <c r="L426" s="45">
        <v>0</v>
      </c>
      <c r="M426" s="46"/>
      <c r="N426" s="46"/>
      <c r="O426" s="46"/>
      <c r="P426" s="46"/>
      <c r="Q426" s="46"/>
      <c r="R426" s="46">
        <v>441656.96</v>
      </c>
      <c r="S426" s="46">
        <v>14721.9</v>
      </c>
      <c r="T426" s="46">
        <v>21738.36</v>
      </c>
      <c r="U426" s="47"/>
    </row>
    <row r="427" spans="1:21" ht="12.75" customHeight="1" x14ac:dyDescent="0.25">
      <c r="A427" s="36">
        <f t="shared" si="16"/>
        <v>413</v>
      </c>
      <c r="B427" s="36">
        <v>227</v>
      </c>
      <c r="C427" s="37" t="s">
        <v>125</v>
      </c>
      <c r="D427" s="36" t="s">
        <v>542</v>
      </c>
      <c r="E427" s="46">
        <f t="shared" si="15"/>
        <v>1523641.54</v>
      </c>
      <c r="F427" s="46"/>
      <c r="G427" s="46"/>
      <c r="H427" s="46"/>
      <c r="I427" s="46"/>
      <c r="J427" s="46">
        <v>1028814.57</v>
      </c>
      <c r="K427" s="45"/>
      <c r="L427" s="45">
        <v>0</v>
      </c>
      <c r="M427" s="46"/>
      <c r="N427" s="46"/>
      <c r="O427" s="46"/>
      <c r="P427" s="46"/>
      <c r="Q427" s="46"/>
      <c r="R427" s="46">
        <v>457092.46</v>
      </c>
      <c r="S427" s="46">
        <v>15236.42</v>
      </c>
      <c r="T427" s="46">
        <v>22498.09</v>
      </c>
      <c r="U427" s="47"/>
    </row>
    <row r="428" spans="1:21" ht="12.75" customHeight="1" x14ac:dyDescent="0.25">
      <c r="A428" s="36">
        <f t="shared" si="16"/>
        <v>414</v>
      </c>
      <c r="B428" s="36">
        <v>228</v>
      </c>
      <c r="C428" s="37" t="s">
        <v>125</v>
      </c>
      <c r="D428" s="36" t="s">
        <v>543</v>
      </c>
      <c r="E428" s="46">
        <f t="shared" si="15"/>
        <v>27582758.27</v>
      </c>
      <c r="F428" s="46">
        <v>5059790.7</v>
      </c>
      <c r="G428" s="46">
        <v>2046163.01</v>
      </c>
      <c r="H428" s="46">
        <v>2162938.5</v>
      </c>
      <c r="I428" s="46">
        <v>1649246.56</v>
      </c>
      <c r="J428" s="46">
        <v>721563.11</v>
      </c>
      <c r="K428" s="45"/>
      <c r="L428" s="45">
        <v>0</v>
      </c>
      <c r="M428" s="46"/>
      <c r="N428" s="46"/>
      <c r="O428" s="46"/>
      <c r="P428" s="46">
        <v>12228135.369999999</v>
      </c>
      <c r="Q428" s="46"/>
      <c r="R428" s="46">
        <v>2917152.18</v>
      </c>
      <c r="S428" s="46">
        <v>275827.58</v>
      </c>
      <c r="T428" s="46">
        <v>521941.26</v>
      </c>
      <c r="U428" s="47"/>
    </row>
    <row r="429" spans="1:21" ht="12.75" customHeight="1" x14ac:dyDescent="0.25">
      <c r="A429" s="36">
        <f t="shared" si="16"/>
        <v>415</v>
      </c>
      <c r="B429" s="36">
        <v>229</v>
      </c>
      <c r="C429" s="37" t="s">
        <v>125</v>
      </c>
      <c r="D429" s="36" t="s">
        <v>544</v>
      </c>
      <c r="E429" s="46">
        <f t="shared" si="15"/>
        <v>21416018.250000004</v>
      </c>
      <c r="F429" s="46"/>
      <c r="G429" s="46"/>
      <c r="H429" s="46"/>
      <c r="I429" s="46"/>
      <c r="J429" s="46"/>
      <c r="K429" s="45"/>
      <c r="L429" s="45">
        <v>0</v>
      </c>
      <c r="M429" s="46"/>
      <c r="N429" s="46"/>
      <c r="O429" s="46"/>
      <c r="P429" s="46">
        <v>18652366.760000002</v>
      </c>
      <c r="Q429" s="46"/>
      <c r="R429" s="46">
        <v>2141601.83</v>
      </c>
      <c r="S429" s="46">
        <v>214160.18</v>
      </c>
      <c r="T429" s="46">
        <v>407889.48</v>
      </c>
      <c r="U429" s="47"/>
    </row>
    <row r="430" spans="1:21" ht="12.75" customHeight="1" x14ac:dyDescent="0.25">
      <c r="A430" s="36">
        <f t="shared" si="16"/>
        <v>416</v>
      </c>
      <c r="B430" s="36">
        <v>230</v>
      </c>
      <c r="C430" s="37" t="s">
        <v>125</v>
      </c>
      <c r="D430" s="36" t="s">
        <v>545</v>
      </c>
      <c r="E430" s="46">
        <f t="shared" si="15"/>
        <v>36063450.209999993</v>
      </c>
      <c r="F430" s="46">
        <v>9905207.5500000007</v>
      </c>
      <c r="G430" s="46">
        <v>4005633.94</v>
      </c>
      <c r="H430" s="46">
        <v>4234237.3600000003</v>
      </c>
      <c r="I430" s="46">
        <v>3228617.64</v>
      </c>
      <c r="J430" s="46"/>
      <c r="K430" s="45"/>
      <c r="L430" s="45">
        <v>0</v>
      </c>
      <c r="M430" s="46"/>
      <c r="N430" s="46"/>
      <c r="O430" s="46"/>
      <c r="P430" s="46"/>
      <c r="Q430" s="46">
        <v>10140980.4</v>
      </c>
      <c r="R430" s="46">
        <v>3498976.66</v>
      </c>
      <c r="S430" s="46">
        <v>360634.5</v>
      </c>
      <c r="T430" s="46">
        <v>689162.16</v>
      </c>
      <c r="U430" s="47"/>
    </row>
    <row r="431" spans="1:21" ht="12.75" customHeight="1" x14ac:dyDescent="0.25">
      <c r="A431" s="36">
        <f t="shared" si="16"/>
        <v>417</v>
      </c>
      <c r="B431" s="36">
        <v>231</v>
      </c>
      <c r="C431" s="37" t="s">
        <v>125</v>
      </c>
      <c r="D431" s="36" t="s">
        <v>546</v>
      </c>
      <c r="E431" s="46">
        <f t="shared" si="15"/>
        <v>7182720</v>
      </c>
      <c r="F431" s="46"/>
      <c r="G431" s="46"/>
      <c r="H431" s="46"/>
      <c r="I431" s="46"/>
      <c r="J431" s="46"/>
      <c r="K431" s="45"/>
      <c r="L431" s="45">
        <v>0</v>
      </c>
      <c r="M431" s="46">
        <v>6747849.40032</v>
      </c>
      <c r="N431" s="46"/>
      <c r="O431" s="46"/>
      <c r="P431" s="46"/>
      <c r="Q431" s="46"/>
      <c r="R431" s="46">
        <v>215481.60000000001</v>
      </c>
      <c r="S431" s="46">
        <v>71827.199999999997</v>
      </c>
      <c r="T431" s="46">
        <v>147561.79968</v>
      </c>
      <c r="U431" s="47"/>
    </row>
    <row r="432" spans="1:21" ht="12.75" customHeight="1" x14ac:dyDescent="0.25">
      <c r="A432" s="36">
        <f t="shared" si="16"/>
        <v>418</v>
      </c>
      <c r="B432" s="36">
        <v>232</v>
      </c>
      <c r="C432" s="37" t="s">
        <v>125</v>
      </c>
      <c r="D432" s="36" t="s">
        <v>761</v>
      </c>
      <c r="E432" s="46">
        <f t="shared" si="15"/>
        <v>2046134</v>
      </c>
      <c r="F432" s="46"/>
      <c r="G432" s="46"/>
      <c r="H432" s="46"/>
      <c r="I432" s="46"/>
      <c r="J432" s="46">
        <v>1381619.25</v>
      </c>
      <c r="K432" s="45"/>
      <c r="L432" s="45">
        <v>0</v>
      </c>
      <c r="M432" s="46"/>
      <c r="N432" s="46"/>
      <c r="O432" s="46"/>
      <c r="P432" s="46"/>
      <c r="Q432" s="46"/>
      <c r="R432" s="46">
        <v>613840.19999999995</v>
      </c>
      <c r="S432" s="46">
        <v>20461.34</v>
      </c>
      <c r="T432" s="46">
        <v>30213.21</v>
      </c>
      <c r="U432" s="47"/>
    </row>
    <row r="433" spans="1:21" ht="12.75" customHeight="1" x14ac:dyDescent="0.25">
      <c r="A433" s="36">
        <f t="shared" si="16"/>
        <v>419</v>
      </c>
      <c r="B433" s="36">
        <v>233</v>
      </c>
      <c r="C433" s="37" t="s">
        <v>125</v>
      </c>
      <c r="D433" s="36" t="s">
        <v>548</v>
      </c>
      <c r="E433" s="46">
        <f t="shared" si="15"/>
        <v>24506285.34</v>
      </c>
      <c r="F433" s="46"/>
      <c r="G433" s="46"/>
      <c r="H433" s="46">
        <v>1517334.13</v>
      </c>
      <c r="I433" s="46">
        <v>1156971.45</v>
      </c>
      <c r="J433" s="46"/>
      <c r="K433" s="45"/>
      <c r="L433" s="45">
        <v>0</v>
      </c>
      <c r="M433" s="46"/>
      <c r="N433" s="46">
        <v>6489051.7599999998</v>
      </c>
      <c r="O433" s="46"/>
      <c r="P433" s="46">
        <v>8578222.2400000002</v>
      </c>
      <c r="Q433" s="46">
        <v>3634008.77</v>
      </c>
      <c r="R433" s="46">
        <v>2418193.3199999998</v>
      </c>
      <c r="S433" s="46">
        <v>245062.85</v>
      </c>
      <c r="T433" s="46">
        <v>467440.82</v>
      </c>
      <c r="U433" s="47"/>
    </row>
    <row r="434" spans="1:21" ht="12.75" customHeight="1" x14ac:dyDescent="0.25">
      <c r="A434" s="36">
        <f t="shared" si="16"/>
        <v>420</v>
      </c>
      <c r="B434" s="36">
        <v>234</v>
      </c>
      <c r="C434" s="37" t="s">
        <v>125</v>
      </c>
      <c r="D434" s="36" t="s">
        <v>549</v>
      </c>
      <c r="E434" s="46">
        <f t="shared" si="15"/>
        <v>29034545.48</v>
      </c>
      <c r="F434" s="46"/>
      <c r="G434" s="46"/>
      <c r="H434" s="46"/>
      <c r="I434" s="46"/>
      <c r="J434" s="46">
        <v>994963.46</v>
      </c>
      <c r="K434" s="45"/>
      <c r="L434" s="45">
        <v>0</v>
      </c>
      <c r="M434" s="46"/>
      <c r="N434" s="46"/>
      <c r="O434" s="46"/>
      <c r="P434" s="46">
        <v>16861377.23</v>
      </c>
      <c r="Q434" s="46">
        <v>7143017.6399999997</v>
      </c>
      <c r="R434" s="46">
        <v>3198156.37</v>
      </c>
      <c r="S434" s="46">
        <v>290345.45</v>
      </c>
      <c r="T434" s="46">
        <v>546685.32999999996</v>
      </c>
      <c r="U434" s="47"/>
    </row>
    <row r="435" spans="1:21" ht="12.75" customHeight="1" x14ac:dyDescent="0.25">
      <c r="A435" s="36">
        <f t="shared" si="16"/>
        <v>421</v>
      </c>
      <c r="B435" s="36">
        <v>235</v>
      </c>
      <c r="C435" s="37" t="s">
        <v>125</v>
      </c>
      <c r="D435" s="36" t="s">
        <v>550</v>
      </c>
      <c r="E435" s="46">
        <f t="shared" si="15"/>
        <v>14346457</v>
      </c>
      <c r="F435" s="46">
        <v>1304549.18</v>
      </c>
      <c r="G435" s="46">
        <v>793800.82</v>
      </c>
      <c r="H435" s="46">
        <v>374042.47</v>
      </c>
      <c r="I435" s="46">
        <v>318765.21999999997</v>
      </c>
      <c r="J435" s="46"/>
      <c r="K435" s="45"/>
      <c r="L435" s="45">
        <v>0</v>
      </c>
      <c r="M435" s="46"/>
      <c r="N435" s="46">
        <v>3773847.7</v>
      </c>
      <c r="O435" s="46"/>
      <c r="P435" s="46">
        <v>3085741.27</v>
      </c>
      <c r="Q435" s="46">
        <v>2903840.79</v>
      </c>
      <c r="R435" s="46">
        <v>1373861.58</v>
      </c>
      <c r="S435" s="46">
        <v>143464.57</v>
      </c>
      <c r="T435" s="46">
        <v>274543.40000000002</v>
      </c>
      <c r="U435" s="47"/>
    </row>
    <row r="436" spans="1:21" ht="12.75" customHeight="1" x14ac:dyDescent="0.25">
      <c r="A436" s="36">
        <f t="shared" si="16"/>
        <v>422</v>
      </c>
      <c r="B436" s="36">
        <v>236</v>
      </c>
      <c r="C436" s="37" t="s">
        <v>125</v>
      </c>
      <c r="D436" s="36" t="s">
        <v>551</v>
      </c>
      <c r="E436" s="46">
        <f t="shared" si="15"/>
        <v>4704535.91</v>
      </c>
      <c r="F436" s="46"/>
      <c r="G436" s="46"/>
      <c r="H436" s="46"/>
      <c r="I436" s="46">
        <v>2562162.84</v>
      </c>
      <c r="J436" s="46">
        <v>1120973.81</v>
      </c>
      <c r="K436" s="45"/>
      <c r="L436" s="45">
        <v>0</v>
      </c>
      <c r="M436" s="46"/>
      <c r="N436" s="46"/>
      <c r="O436" s="46"/>
      <c r="P436" s="46"/>
      <c r="Q436" s="46"/>
      <c r="R436" s="46">
        <v>893811.16</v>
      </c>
      <c r="S436" s="46">
        <v>47045.36</v>
      </c>
      <c r="T436" s="46">
        <v>80542.740000000005</v>
      </c>
      <c r="U436" s="47"/>
    </row>
    <row r="437" spans="1:21" ht="12.75" customHeight="1" x14ac:dyDescent="0.25">
      <c r="A437" s="36">
        <f t="shared" si="16"/>
        <v>423</v>
      </c>
      <c r="B437" s="36">
        <v>237</v>
      </c>
      <c r="C437" s="37" t="s">
        <v>125</v>
      </c>
      <c r="D437" s="36" t="s">
        <v>552</v>
      </c>
      <c r="E437" s="46">
        <f t="shared" si="15"/>
        <v>72177643.829999998</v>
      </c>
      <c r="F437" s="46">
        <v>9021589.7799999993</v>
      </c>
      <c r="G437" s="46">
        <v>3648301.76</v>
      </c>
      <c r="H437" s="46"/>
      <c r="I437" s="46">
        <v>2940601.07</v>
      </c>
      <c r="J437" s="46"/>
      <c r="K437" s="45"/>
      <c r="L437" s="45">
        <v>0</v>
      </c>
      <c r="M437" s="46"/>
      <c r="N437" s="46">
        <v>16492811.91</v>
      </c>
      <c r="O437" s="46"/>
      <c r="P437" s="46">
        <v>21802724.199999999</v>
      </c>
      <c r="Q437" s="46">
        <v>9236329.9399999995</v>
      </c>
      <c r="R437" s="46">
        <v>6932713.2300000004</v>
      </c>
      <c r="S437" s="46">
        <v>721776.44</v>
      </c>
      <c r="T437" s="46">
        <v>1380795.5</v>
      </c>
      <c r="U437" s="47"/>
    </row>
    <row r="438" spans="1:21" ht="12.75" customHeight="1" x14ac:dyDescent="0.25">
      <c r="A438" s="36">
        <f t="shared" si="16"/>
        <v>424</v>
      </c>
      <c r="B438" s="36">
        <v>238</v>
      </c>
      <c r="C438" s="37" t="s">
        <v>125</v>
      </c>
      <c r="D438" s="36" t="s">
        <v>553</v>
      </c>
      <c r="E438" s="46">
        <f t="shared" si="15"/>
        <v>10776443.210000001</v>
      </c>
      <c r="F438" s="46">
        <v>1296445.94</v>
      </c>
      <c r="G438" s="46">
        <v>463525.66</v>
      </c>
      <c r="H438" s="46">
        <v>178759.6</v>
      </c>
      <c r="I438" s="46">
        <v>692105.04</v>
      </c>
      <c r="J438" s="46"/>
      <c r="K438" s="45"/>
      <c r="L438" s="45">
        <v>0</v>
      </c>
      <c r="M438" s="46"/>
      <c r="N438" s="46">
        <v>1580409.07</v>
      </c>
      <c r="O438" s="46"/>
      <c r="P438" s="46">
        <v>2697038.73</v>
      </c>
      <c r="Q438" s="46">
        <v>2499412.5</v>
      </c>
      <c r="R438" s="46">
        <v>1055254.97</v>
      </c>
      <c r="S438" s="46">
        <v>107764.43</v>
      </c>
      <c r="T438" s="46">
        <v>205727.27</v>
      </c>
      <c r="U438" s="47"/>
    </row>
    <row r="439" spans="1:21" ht="12.75" customHeight="1" x14ac:dyDescent="0.25">
      <c r="A439" s="36">
        <f t="shared" si="16"/>
        <v>425</v>
      </c>
      <c r="B439" s="36">
        <v>239</v>
      </c>
      <c r="C439" s="37" t="s">
        <v>125</v>
      </c>
      <c r="D439" s="36" t="s">
        <v>554</v>
      </c>
      <c r="E439" s="46">
        <f t="shared" si="15"/>
        <v>47181685.610000007</v>
      </c>
      <c r="F439" s="46">
        <v>8655024.6999999993</v>
      </c>
      <c r="G439" s="46">
        <v>3500064.02</v>
      </c>
      <c r="H439" s="46">
        <v>3699814.33</v>
      </c>
      <c r="I439" s="46">
        <v>2821118.61</v>
      </c>
      <c r="J439" s="46">
        <v>1234269.74</v>
      </c>
      <c r="K439" s="45"/>
      <c r="L439" s="45">
        <v>0</v>
      </c>
      <c r="M439" s="46"/>
      <c r="N439" s="46"/>
      <c r="O439" s="46"/>
      <c r="P439" s="46">
        <v>20916836.27</v>
      </c>
      <c r="Q439" s="46"/>
      <c r="R439" s="46">
        <v>4989934.49</v>
      </c>
      <c r="S439" s="46">
        <v>471816.86</v>
      </c>
      <c r="T439" s="46">
        <v>892806.59</v>
      </c>
      <c r="U439" s="47"/>
    </row>
    <row r="440" spans="1:21" ht="12.75" customHeight="1" x14ac:dyDescent="0.25">
      <c r="A440" s="36">
        <f t="shared" si="16"/>
        <v>426</v>
      </c>
      <c r="B440" s="36">
        <v>240</v>
      </c>
      <c r="C440" s="37" t="s">
        <v>125</v>
      </c>
      <c r="D440" s="36" t="s">
        <v>555</v>
      </c>
      <c r="E440" s="46">
        <f t="shared" si="15"/>
        <v>65468390.5</v>
      </c>
      <c r="F440" s="46"/>
      <c r="G440" s="46">
        <v>3950633.25</v>
      </c>
      <c r="H440" s="46"/>
      <c r="I440" s="46"/>
      <c r="J440" s="46">
        <v>1393159.4</v>
      </c>
      <c r="K440" s="45"/>
      <c r="L440" s="45">
        <v>0</v>
      </c>
      <c r="M440" s="46"/>
      <c r="N440" s="46">
        <v>17859556.440000001</v>
      </c>
      <c r="O440" s="46"/>
      <c r="P440" s="46">
        <v>23609496.379999999</v>
      </c>
      <c r="Q440" s="46">
        <v>10001736.310000001</v>
      </c>
      <c r="R440" s="46">
        <v>6756704.9800000004</v>
      </c>
      <c r="S440" s="46">
        <v>654683.91</v>
      </c>
      <c r="T440" s="46">
        <v>1242419.83</v>
      </c>
      <c r="U440" s="47"/>
    </row>
    <row r="441" spans="1:21" ht="12.75" customHeight="1" x14ac:dyDescent="0.25">
      <c r="A441" s="36">
        <f t="shared" si="16"/>
        <v>427</v>
      </c>
      <c r="B441" s="36">
        <v>241</v>
      </c>
      <c r="C441" s="37" t="s">
        <v>125</v>
      </c>
      <c r="D441" s="36" t="s">
        <v>556</v>
      </c>
      <c r="E441" s="46">
        <f t="shared" si="15"/>
        <v>1125520.6299999999</v>
      </c>
      <c r="F441" s="46"/>
      <c r="G441" s="46"/>
      <c r="H441" s="46"/>
      <c r="I441" s="46"/>
      <c r="J441" s="46">
        <v>759989.79</v>
      </c>
      <c r="K441" s="45"/>
      <c r="L441" s="45">
        <v>0</v>
      </c>
      <c r="M441" s="46"/>
      <c r="N441" s="46"/>
      <c r="O441" s="46"/>
      <c r="P441" s="46"/>
      <c r="Q441" s="46"/>
      <c r="R441" s="46">
        <v>337656.19</v>
      </c>
      <c r="S441" s="46">
        <v>11255.21</v>
      </c>
      <c r="T441" s="46">
        <v>16619.439999999999</v>
      </c>
      <c r="U441" s="47"/>
    </row>
    <row r="442" spans="1:21" ht="12.75" customHeight="1" x14ac:dyDescent="0.25">
      <c r="A442" s="36">
        <f t="shared" si="16"/>
        <v>428</v>
      </c>
      <c r="B442" s="36">
        <v>242</v>
      </c>
      <c r="C442" s="37" t="s">
        <v>125</v>
      </c>
      <c r="D442" s="36" t="s">
        <v>557</v>
      </c>
      <c r="E442" s="46">
        <f t="shared" si="15"/>
        <v>1036013.5200000001</v>
      </c>
      <c r="F442" s="46"/>
      <c r="G442" s="46"/>
      <c r="H442" s="46"/>
      <c r="I442" s="46"/>
      <c r="J442" s="46">
        <v>699551.55</v>
      </c>
      <c r="K442" s="45"/>
      <c r="L442" s="45">
        <v>0</v>
      </c>
      <c r="M442" s="46"/>
      <c r="N442" s="46"/>
      <c r="O442" s="46"/>
      <c r="P442" s="46"/>
      <c r="Q442" s="46"/>
      <c r="R442" s="46">
        <v>310804.05</v>
      </c>
      <c r="S442" s="46">
        <v>10360.14</v>
      </c>
      <c r="T442" s="46">
        <v>15297.78</v>
      </c>
      <c r="U442" s="47"/>
    </row>
    <row r="443" spans="1:21" ht="12.75" customHeight="1" x14ac:dyDescent="0.25">
      <c r="A443" s="36">
        <f t="shared" si="16"/>
        <v>429</v>
      </c>
      <c r="B443" s="36">
        <v>243</v>
      </c>
      <c r="C443" s="37" t="s">
        <v>125</v>
      </c>
      <c r="D443" s="36" t="s">
        <v>558</v>
      </c>
      <c r="E443" s="46">
        <f t="shared" si="15"/>
        <v>24426835.07</v>
      </c>
      <c r="F443" s="46"/>
      <c r="G443" s="46"/>
      <c r="H443" s="46"/>
      <c r="I443" s="46"/>
      <c r="J443" s="46"/>
      <c r="K443" s="45"/>
      <c r="L443" s="45">
        <v>0</v>
      </c>
      <c r="M443" s="46"/>
      <c r="N443" s="46">
        <v>9206449.2599999998</v>
      </c>
      <c r="O443" s="46"/>
      <c r="P443" s="46">
        <v>12170494.33</v>
      </c>
      <c r="Q443" s="46"/>
      <c r="R443" s="46">
        <v>2338152.67</v>
      </c>
      <c r="S443" s="46">
        <v>244268.35</v>
      </c>
      <c r="T443" s="46">
        <v>467470.46</v>
      </c>
      <c r="U443" s="47"/>
    </row>
    <row r="444" spans="1:21" ht="12.75" customHeight="1" x14ac:dyDescent="0.25">
      <c r="A444" s="36">
        <f t="shared" si="16"/>
        <v>430</v>
      </c>
      <c r="B444" s="36">
        <v>244</v>
      </c>
      <c r="C444" s="37" t="s">
        <v>210</v>
      </c>
      <c r="D444" s="36" t="s">
        <v>559</v>
      </c>
      <c r="E444" s="46">
        <f t="shared" si="15"/>
        <v>10610585.909999998</v>
      </c>
      <c r="F444" s="46"/>
      <c r="G444" s="46">
        <v>4037267.23</v>
      </c>
      <c r="H444" s="46"/>
      <c r="I444" s="46">
        <v>3255015.28</v>
      </c>
      <c r="J444" s="46">
        <v>1423030.17</v>
      </c>
      <c r="K444" s="45"/>
      <c r="L444" s="45">
        <v>0</v>
      </c>
      <c r="M444" s="46"/>
      <c r="N444" s="46"/>
      <c r="O444" s="46"/>
      <c r="P444" s="46"/>
      <c r="Q444" s="46"/>
      <c r="R444" s="46">
        <v>1598581.13</v>
      </c>
      <c r="S444" s="46">
        <v>106105.86</v>
      </c>
      <c r="T444" s="46">
        <v>190586.23999999999</v>
      </c>
      <c r="U444" s="47"/>
    </row>
    <row r="445" spans="1:21" ht="12.75" customHeight="1" x14ac:dyDescent="0.25">
      <c r="A445" s="36">
        <f t="shared" si="16"/>
        <v>431</v>
      </c>
      <c r="B445" s="36">
        <v>245</v>
      </c>
      <c r="C445" s="37" t="s">
        <v>210</v>
      </c>
      <c r="D445" s="36" t="s">
        <v>560</v>
      </c>
      <c r="E445" s="46">
        <f t="shared" si="15"/>
        <v>17177618.18</v>
      </c>
      <c r="F445" s="46"/>
      <c r="G445" s="46"/>
      <c r="H445" s="46"/>
      <c r="I445" s="46"/>
      <c r="J445" s="46">
        <v>818783.83</v>
      </c>
      <c r="K445" s="45"/>
      <c r="L445" s="45">
        <v>0</v>
      </c>
      <c r="M445" s="46"/>
      <c r="N445" s="46"/>
      <c r="O445" s="46"/>
      <c r="P445" s="46">
        <v>13904802.789999999</v>
      </c>
      <c r="Q445" s="46"/>
      <c r="R445" s="46">
        <v>1960280.36</v>
      </c>
      <c r="S445" s="46">
        <v>171776.18</v>
      </c>
      <c r="T445" s="46">
        <v>321975.02</v>
      </c>
      <c r="U445" s="47"/>
    </row>
    <row r="446" spans="1:21" ht="12.75" customHeight="1" x14ac:dyDescent="0.25">
      <c r="A446" s="36">
        <f t="shared" si="16"/>
        <v>432</v>
      </c>
      <c r="B446" s="36">
        <v>246</v>
      </c>
      <c r="C446" s="37" t="s">
        <v>210</v>
      </c>
      <c r="D446" s="36" t="s">
        <v>561</v>
      </c>
      <c r="E446" s="46">
        <f t="shared" si="15"/>
        <v>1618389.4</v>
      </c>
      <c r="F446" s="46"/>
      <c r="G446" s="46"/>
      <c r="H446" s="46"/>
      <c r="I446" s="46"/>
      <c r="J446" s="46">
        <v>1092791.55</v>
      </c>
      <c r="K446" s="45"/>
      <c r="L446" s="45">
        <v>0</v>
      </c>
      <c r="M446" s="46"/>
      <c r="N446" s="46"/>
      <c r="O446" s="46"/>
      <c r="P446" s="46"/>
      <c r="Q446" s="46"/>
      <c r="R446" s="46">
        <v>485516.82</v>
      </c>
      <c r="S446" s="46">
        <v>16183.89</v>
      </c>
      <c r="T446" s="46">
        <v>23897.14</v>
      </c>
      <c r="U446" s="47"/>
    </row>
    <row r="447" spans="1:21" ht="12.75" customHeight="1" x14ac:dyDescent="0.25">
      <c r="A447" s="36">
        <f t="shared" si="16"/>
        <v>433</v>
      </c>
      <c r="B447" s="36">
        <v>247</v>
      </c>
      <c r="C447" s="37" t="s">
        <v>210</v>
      </c>
      <c r="D447" s="36" t="s">
        <v>562</v>
      </c>
      <c r="E447" s="46">
        <f t="shared" si="15"/>
        <v>411073.70999999996</v>
      </c>
      <c r="F447" s="46"/>
      <c r="G447" s="46"/>
      <c r="H447" s="46"/>
      <c r="I447" s="46"/>
      <c r="J447" s="46">
        <v>277570.95</v>
      </c>
      <c r="K447" s="45"/>
      <c r="L447" s="45">
        <v>0</v>
      </c>
      <c r="M447" s="46"/>
      <c r="N447" s="46"/>
      <c r="O447" s="46"/>
      <c r="P447" s="46"/>
      <c r="Q447" s="46"/>
      <c r="R447" s="46">
        <v>123322.11</v>
      </c>
      <c r="S447" s="46">
        <v>4110.74</v>
      </c>
      <c r="T447" s="46">
        <v>6069.91</v>
      </c>
      <c r="U447" s="47"/>
    </row>
    <row r="448" spans="1:21" ht="12.75" customHeight="1" x14ac:dyDescent="0.25">
      <c r="A448" s="36">
        <f t="shared" si="16"/>
        <v>434</v>
      </c>
      <c r="B448" s="36">
        <v>248</v>
      </c>
      <c r="C448" s="37" t="s">
        <v>210</v>
      </c>
      <c r="D448" s="36" t="s">
        <v>564</v>
      </c>
      <c r="E448" s="46">
        <f t="shared" si="15"/>
        <v>1177226.81</v>
      </c>
      <c r="F448" s="46"/>
      <c r="G448" s="46">
        <v>1025310.4</v>
      </c>
      <c r="H448" s="46"/>
      <c r="I448" s="46"/>
      <c r="J448" s="46"/>
      <c r="K448" s="45"/>
      <c r="L448" s="45">
        <v>0</v>
      </c>
      <c r="M448" s="46"/>
      <c r="N448" s="46"/>
      <c r="O448" s="46"/>
      <c r="P448" s="46"/>
      <c r="Q448" s="46"/>
      <c r="R448" s="46">
        <v>117722.68</v>
      </c>
      <c r="S448" s="46">
        <v>11772.27</v>
      </c>
      <c r="T448" s="46">
        <v>22421.46</v>
      </c>
      <c r="U448" s="47"/>
    </row>
    <row r="449" spans="1:21" ht="12.75" customHeight="1" x14ac:dyDescent="0.25">
      <c r="A449" s="36">
        <f t="shared" si="16"/>
        <v>435</v>
      </c>
      <c r="B449" s="36">
        <v>249</v>
      </c>
      <c r="C449" s="37" t="s">
        <v>233</v>
      </c>
      <c r="D449" s="36" t="s">
        <v>565</v>
      </c>
      <c r="E449" s="46">
        <f t="shared" si="15"/>
        <v>28787308.449999996</v>
      </c>
      <c r="F449" s="46">
        <v>4036457.63</v>
      </c>
      <c r="G449" s="46">
        <v>1662686.61</v>
      </c>
      <c r="H449" s="46">
        <v>1779215.75</v>
      </c>
      <c r="I449" s="46">
        <v>1340172.24</v>
      </c>
      <c r="J449" s="46"/>
      <c r="K449" s="45"/>
      <c r="L449" s="45">
        <v>0</v>
      </c>
      <c r="M449" s="46"/>
      <c r="N449" s="46">
        <v>7470860.9699999997</v>
      </c>
      <c r="O449" s="46"/>
      <c r="P449" s="46">
        <v>4724194.82</v>
      </c>
      <c r="Q449" s="46">
        <v>4183806.15</v>
      </c>
      <c r="R449" s="46">
        <v>2751025.22</v>
      </c>
      <c r="S449" s="46">
        <v>287873.08</v>
      </c>
      <c r="T449" s="46">
        <v>551015.98</v>
      </c>
      <c r="U449" s="47"/>
    </row>
    <row r="450" spans="1:21" ht="12.75" customHeight="1" x14ac:dyDescent="0.25">
      <c r="A450" s="36">
        <f t="shared" si="16"/>
        <v>436</v>
      </c>
      <c r="B450" s="36">
        <v>250</v>
      </c>
      <c r="C450" s="37" t="s">
        <v>233</v>
      </c>
      <c r="D450" s="36" t="s">
        <v>566</v>
      </c>
      <c r="E450" s="46">
        <f t="shared" si="15"/>
        <v>7048460.5600000015</v>
      </c>
      <c r="F450" s="46"/>
      <c r="G450" s="46"/>
      <c r="H450" s="46"/>
      <c r="I450" s="46"/>
      <c r="J450" s="46"/>
      <c r="K450" s="45"/>
      <c r="L450" s="45">
        <v>0</v>
      </c>
      <c r="M450" s="46"/>
      <c r="N450" s="46"/>
      <c r="O450" s="46">
        <v>1175494.8799999999</v>
      </c>
      <c r="P450" s="46">
        <v>4963390.03</v>
      </c>
      <c r="Q450" s="46"/>
      <c r="R450" s="46">
        <v>704846.06</v>
      </c>
      <c r="S450" s="46">
        <v>70484.61</v>
      </c>
      <c r="T450" s="46">
        <v>134244.98000000001</v>
      </c>
      <c r="U450" s="47"/>
    </row>
    <row r="451" spans="1:21" ht="12.75" customHeight="1" x14ac:dyDescent="0.25">
      <c r="A451" s="36">
        <f t="shared" si="16"/>
        <v>437</v>
      </c>
      <c r="B451" s="36">
        <v>251</v>
      </c>
      <c r="C451" s="37" t="s">
        <v>233</v>
      </c>
      <c r="D451" s="36" t="s">
        <v>567</v>
      </c>
      <c r="E451" s="46">
        <f t="shared" si="15"/>
        <v>13032526.390000001</v>
      </c>
      <c r="F451" s="46">
        <v>3908762.24</v>
      </c>
      <c r="G451" s="46">
        <v>1610086.66</v>
      </c>
      <c r="H451" s="46"/>
      <c r="I451" s="46">
        <v>1297775.21</v>
      </c>
      <c r="J451" s="46"/>
      <c r="K451" s="45"/>
      <c r="L451" s="45">
        <v>0</v>
      </c>
      <c r="M451" s="46"/>
      <c r="N451" s="46"/>
      <c r="O451" s="46"/>
      <c r="P451" s="46">
        <v>4574742.51</v>
      </c>
      <c r="Q451" s="46"/>
      <c r="R451" s="46">
        <v>1261728.3899999999</v>
      </c>
      <c r="S451" s="46">
        <v>130325.26</v>
      </c>
      <c r="T451" s="46">
        <v>249106.12</v>
      </c>
      <c r="U451" s="47"/>
    </row>
    <row r="452" spans="1:21" ht="12.75" customHeight="1" x14ac:dyDescent="0.25">
      <c r="A452" s="36">
        <f t="shared" si="16"/>
        <v>438</v>
      </c>
      <c r="B452" s="36">
        <v>252</v>
      </c>
      <c r="C452" s="37" t="s">
        <v>233</v>
      </c>
      <c r="D452" s="36" t="s">
        <v>568</v>
      </c>
      <c r="E452" s="46">
        <f t="shared" si="15"/>
        <v>26970054.700000003</v>
      </c>
      <c r="F452" s="46">
        <v>2452438.81</v>
      </c>
      <c r="G452" s="46">
        <v>1492272.38</v>
      </c>
      <c r="H452" s="46">
        <v>703182.09</v>
      </c>
      <c r="I452" s="46">
        <v>599247.68000000005</v>
      </c>
      <c r="J452" s="46"/>
      <c r="K452" s="45"/>
      <c r="L452" s="45">
        <v>0</v>
      </c>
      <c r="M452" s="46"/>
      <c r="N452" s="46">
        <v>7094484.5700000003</v>
      </c>
      <c r="O452" s="46"/>
      <c r="P452" s="46">
        <v>5800914.7000000002</v>
      </c>
      <c r="Q452" s="46">
        <v>5458960.1600000001</v>
      </c>
      <c r="R452" s="46">
        <v>2582736.75</v>
      </c>
      <c r="S452" s="46">
        <v>269700.55</v>
      </c>
      <c r="T452" s="46">
        <v>516117.01</v>
      </c>
      <c r="U452" s="47"/>
    </row>
    <row r="453" spans="1:21" ht="12.75" customHeight="1" x14ac:dyDescent="0.25">
      <c r="A453" s="36">
        <f t="shared" si="16"/>
        <v>439</v>
      </c>
      <c r="B453" s="36">
        <v>253</v>
      </c>
      <c r="C453" s="37" t="s">
        <v>233</v>
      </c>
      <c r="D453" s="36" t="s">
        <v>569</v>
      </c>
      <c r="E453" s="46">
        <f t="shared" si="15"/>
        <v>5119146.9899999993</v>
      </c>
      <c r="F453" s="46"/>
      <c r="G453" s="46"/>
      <c r="H453" s="46"/>
      <c r="I453" s="46"/>
      <c r="J453" s="46"/>
      <c r="K453" s="45"/>
      <c r="L453" s="45">
        <v>0</v>
      </c>
      <c r="M453" s="46"/>
      <c r="N453" s="46"/>
      <c r="O453" s="46"/>
      <c r="P453" s="46">
        <v>4458541.55</v>
      </c>
      <c r="Q453" s="46"/>
      <c r="R453" s="46">
        <v>511914.7</v>
      </c>
      <c r="S453" s="46">
        <v>51191.47</v>
      </c>
      <c r="T453" s="46">
        <v>97499.27</v>
      </c>
      <c r="U453" s="47"/>
    </row>
    <row r="454" spans="1:21" ht="12.75" customHeight="1" x14ac:dyDescent="0.25">
      <c r="A454" s="36">
        <f t="shared" si="16"/>
        <v>440</v>
      </c>
      <c r="B454" s="36">
        <v>254</v>
      </c>
      <c r="C454" s="37" t="s">
        <v>233</v>
      </c>
      <c r="D454" s="36" t="s">
        <v>570</v>
      </c>
      <c r="E454" s="46">
        <f t="shared" si="15"/>
        <v>9088723.3499999996</v>
      </c>
      <c r="F454" s="46">
        <v>3684531.56</v>
      </c>
      <c r="G454" s="46"/>
      <c r="H454" s="46"/>
      <c r="I454" s="46"/>
      <c r="J454" s="46"/>
      <c r="K454" s="45"/>
      <c r="L454" s="45">
        <v>0</v>
      </c>
      <c r="M454" s="46"/>
      <c r="N454" s="46"/>
      <c r="O454" s="46"/>
      <c r="P454" s="46">
        <v>4312307.1100000003</v>
      </c>
      <c r="Q454" s="46"/>
      <c r="R454" s="46">
        <v>826122.78</v>
      </c>
      <c r="S454" s="46">
        <v>90887.23</v>
      </c>
      <c r="T454" s="46">
        <v>174874.67</v>
      </c>
      <c r="U454" s="47"/>
    </row>
    <row r="455" spans="1:21" ht="12.75" customHeight="1" x14ac:dyDescent="0.25">
      <c r="A455" s="36">
        <f t="shared" si="16"/>
        <v>441</v>
      </c>
      <c r="B455" s="36">
        <v>255</v>
      </c>
      <c r="C455" s="37" t="s">
        <v>233</v>
      </c>
      <c r="D455" s="36" t="s">
        <v>571</v>
      </c>
      <c r="E455" s="46">
        <f t="shared" si="15"/>
        <v>5178918.2699999996</v>
      </c>
      <c r="F455" s="46"/>
      <c r="G455" s="46"/>
      <c r="H455" s="46"/>
      <c r="I455" s="46"/>
      <c r="J455" s="46"/>
      <c r="K455" s="45"/>
      <c r="L455" s="45">
        <v>0</v>
      </c>
      <c r="M455" s="46"/>
      <c r="N455" s="46"/>
      <c r="O455" s="46"/>
      <c r="P455" s="46">
        <v>4510599.58</v>
      </c>
      <c r="Q455" s="46"/>
      <c r="R455" s="46">
        <v>517891.83</v>
      </c>
      <c r="S455" s="46">
        <v>51789.18</v>
      </c>
      <c r="T455" s="46">
        <v>98637.68</v>
      </c>
      <c r="U455" s="47"/>
    </row>
    <row r="456" spans="1:21" ht="12.75" customHeight="1" x14ac:dyDescent="0.25">
      <c r="A456" s="36">
        <f t="shared" si="16"/>
        <v>442</v>
      </c>
      <c r="B456" s="36">
        <v>256</v>
      </c>
      <c r="C456" s="37" t="s">
        <v>233</v>
      </c>
      <c r="D456" s="36" t="s">
        <v>572</v>
      </c>
      <c r="E456" s="46">
        <f t="shared" si="15"/>
        <v>41467406.470000006</v>
      </c>
      <c r="F456" s="46">
        <v>5814417.4800000004</v>
      </c>
      <c r="G456" s="46">
        <v>2395058.9700000002</v>
      </c>
      <c r="H456" s="46">
        <v>2562916.3199999998</v>
      </c>
      <c r="I456" s="46">
        <v>1930484.99</v>
      </c>
      <c r="J456" s="46"/>
      <c r="K456" s="45"/>
      <c r="L456" s="45">
        <v>0</v>
      </c>
      <c r="M456" s="46"/>
      <c r="N456" s="46">
        <v>10761590.619999999</v>
      </c>
      <c r="O456" s="46"/>
      <c r="P456" s="46">
        <v>6805085.9100000001</v>
      </c>
      <c r="Q456" s="46">
        <v>6026669.3700000001</v>
      </c>
      <c r="R456" s="46">
        <v>3962783.85</v>
      </c>
      <c r="S456" s="46">
        <v>414674.06</v>
      </c>
      <c r="T456" s="46">
        <v>793724.9</v>
      </c>
      <c r="U456" s="47"/>
    </row>
    <row r="457" spans="1:21" ht="12.75" customHeight="1" x14ac:dyDescent="0.25">
      <c r="A457" s="36">
        <f t="shared" si="16"/>
        <v>443</v>
      </c>
      <c r="B457" s="36">
        <v>257</v>
      </c>
      <c r="C457" s="37" t="s">
        <v>233</v>
      </c>
      <c r="D457" s="36" t="s">
        <v>573</v>
      </c>
      <c r="E457" s="46">
        <f t="shared" ref="E457:E520" si="17">SUM(F457:T457)</f>
        <v>27277461.720000003</v>
      </c>
      <c r="F457" s="46">
        <v>3824752.11</v>
      </c>
      <c r="G457" s="46">
        <v>1575481.44</v>
      </c>
      <c r="H457" s="46">
        <v>1685898.83</v>
      </c>
      <c r="I457" s="46">
        <v>1269882.42</v>
      </c>
      <c r="J457" s="46"/>
      <c r="K457" s="45"/>
      <c r="L457" s="45">
        <v>0</v>
      </c>
      <c r="M457" s="46"/>
      <c r="N457" s="46">
        <v>7079026.6600000001</v>
      </c>
      <c r="O457" s="46"/>
      <c r="P457" s="46">
        <v>4476418.62</v>
      </c>
      <c r="Q457" s="46">
        <v>3964372.43</v>
      </c>
      <c r="R457" s="46">
        <v>2606738.4900000002</v>
      </c>
      <c r="S457" s="46">
        <v>272774.62</v>
      </c>
      <c r="T457" s="46">
        <v>522116.1</v>
      </c>
      <c r="U457" s="47"/>
    </row>
    <row r="458" spans="1:21" ht="12.75" customHeight="1" x14ac:dyDescent="0.25">
      <c r="A458" s="36">
        <f t="shared" ref="A458:A504" si="18">+A457+1</f>
        <v>444</v>
      </c>
      <c r="B458" s="36">
        <v>258</v>
      </c>
      <c r="C458" s="37" t="s">
        <v>233</v>
      </c>
      <c r="D458" s="36" t="s">
        <v>574</v>
      </c>
      <c r="E458" s="46">
        <f t="shared" si="17"/>
        <v>29122829.930000003</v>
      </c>
      <c r="F458" s="46">
        <v>4083503.3</v>
      </c>
      <c r="G458" s="46">
        <v>1682065.53</v>
      </c>
      <c r="H458" s="46">
        <v>1799952.85</v>
      </c>
      <c r="I458" s="46">
        <v>1355792.19</v>
      </c>
      <c r="J458" s="46"/>
      <c r="K458" s="45"/>
      <c r="L458" s="45">
        <v>0</v>
      </c>
      <c r="M458" s="46"/>
      <c r="N458" s="46">
        <v>7557935.2599999998</v>
      </c>
      <c r="O458" s="46"/>
      <c r="P458" s="46">
        <v>4779256.21</v>
      </c>
      <c r="Q458" s="46">
        <v>4232569.1900000004</v>
      </c>
      <c r="R458" s="46">
        <v>2783088.93</v>
      </c>
      <c r="S458" s="46">
        <v>291228.3</v>
      </c>
      <c r="T458" s="46">
        <v>557438.17000000004</v>
      </c>
      <c r="U458" s="47"/>
    </row>
    <row r="459" spans="1:21" ht="12.75" customHeight="1" x14ac:dyDescent="0.25">
      <c r="A459" s="36">
        <f t="shared" si="18"/>
        <v>445</v>
      </c>
      <c r="B459" s="36">
        <v>259</v>
      </c>
      <c r="C459" s="37" t="s">
        <v>233</v>
      </c>
      <c r="D459" s="36" t="s">
        <v>575</v>
      </c>
      <c r="E459" s="46">
        <f t="shared" si="17"/>
        <v>27133666.800000001</v>
      </c>
      <c r="F459" s="46">
        <v>3804589.67</v>
      </c>
      <c r="G459" s="46">
        <v>1567176.19</v>
      </c>
      <c r="H459" s="46">
        <v>1677011.5</v>
      </c>
      <c r="I459" s="46">
        <v>1263188.1599999999</v>
      </c>
      <c r="J459" s="46"/>
      <c r="K459" s="45"/>
      <c r="L459" s="45">
        <v>0</v>
      </c>
      <c r="M459" s="46"/>
      <c r="N459" s="46">
        <v>7041709.1100000003</v>
      </c>
      <c r="O459" s="46"/>
      <c r="P459" s="46">
        <v>4452820.8899999997</v>
      </c>
      <c r="Q459" s="46">
        <v>3943473.98</v>
      </c>
      <c r="R459" s="46">
        <v>2592996.9</v>
      </c>
      <c r="S459" s="46">
        <v>271336.67</v>
      </c>
      <c r="T459" s="46">
        <v>519363.73</v>
      </c>
      <c r="U459" s="47"/>
    </row>
    <row r="460" spans="1:21" ht="12.75" customHeight="1" x14ac:dyDescent="0.25">
      <c r="A460" s="36">
        <f t="shared" si="18"/>
        <v>446</v>
      </c>
      <c r="B460" s="36">
        <v>260</v>
      </c>
      <c r="C460" s="37" t="s">
        <v>233</v>
      </c>
      <c r="D460" s="36" t="s">
        <v>576</v>
      </c>
      <c r="E460" s="46">
        <f t="shared" si="17"/>
        <v>6995147.7600000007</v>
      </c>
      <c r="F460" s="46"/>
      <c r="G460" s="46"/>
      <c r="H460" s="46"/>
      <c r="I460" s="46"/>
      <c r="J460" s="46"/>
      <c r="K460" s="45"/>
      <c r="L460" s="45">
        <v>0</v>
      </c>
      <c r="M460" s="46"/>
      <c r="N460" s="46"/>
      <c r="O460" s="46">
        <v>1166603.73</v>
      </c>
      <c r="P460" s="46">
        <v>4925848.1900000004</v>
      </c>
      <c r="Q460" s="46"/>
      <c r="R460" s="46">
        <v>699514.78</v>
      </c>
      <c r="S460" s="46">
        <v>69951.48</v>
      </c>
      <c r="T460" s="46">
        <v>133229.57999999999</v>
      </c>
      <c r="U460" s="47"/>
    </row>
    <row r="461" spans="1:21" ht="12.75" customHeight="1" x14ac:dyDescent="0.25">
      <c r="A461" s="36">
        <f t="shared" si="18"/>
        <v>447</v>
      </c>
      <c r="B461" s="36">
        <v>261</v>
      </c>
      <c r="C461" s="37" t="s">
        <v>233</v>
      </c>
      <c r="D461" s="36" t="s">
        <v>243</v>
      </c>
      <c r="E461" s="46">
        <f t="shared" si="17"/>
        <v>6403121.7599999998</v>
      </c>
      <c r="F461" s="46"/>
      <c r="G461" s="46"/>
      <c r="H461" s="46"/>
      <c r="I461" s="46"/>
      <c r="J461" s="46"/>
      <c r="K461" s="45"/>
      <c r="L461" s="45">
        <v>0</v>
      </c>
      <c r="M461" s="46"/>
      <c r="N461" s="46"/>
      <c r="O461" s="46">
        <v>1067869.6100000001</v>
      </c>
      <c r="P461" s="46">
        <v>4508954.8899999997</v>
      </c>
      <c r="Q461" s="46"/>
      <c r="R461" s="46">
        <v>640312.18000000005</v>
      </c>
      <c r="S461" s="46">
        <v>64031.22</v>
      </c>
      <c r="T461" s="46">
        <v>121953.86</v>
      </c>
      <c r="U461" s="47"/>
    </row>
    <row r="462" spans="1:21" ht="12.75" customHeight="1" x14ac:dyDescent="0.25">
      <c r="A462" s="36">
        <f t="shared" si="18"/>
        <v>448</v>
      </c>
      <c r="B462" s="36">
        <v>262</v>
      </c>
      <c r="C462" s="37" t="s">
        <v>233</v>
      </c>
      <c r="D462" s="36" t="s">
        <v>577</v>
      </c>
      <c r="E462" s="46">
        <f t="shared" si="17"/>
        <v>27092271.290000003</v>
      </c>
      <c r="F462" s="46">
        <v>3798785.34</v>
      </c>
      <c r="G462" s="46">
        <v>1564785.28</v>
      </c>
      <c r="H462" s="46">
        <v>1674453.03</v>
      </c>
      <c r="I462" s="46">
        <v>1261261.02</v>
      </c>
      <c r="J462" s="46"/>
      <c r="K462" s="45"/>
      <c r="L462" s="45">
        <v>0</v>
      </c>
      <c r="M462" s="46"/>
      <c r="N462" s="46">
        <v>7030966.1799999997</v>
      </c>
      <c r="O462" s="46"/>
      <c r="P462" s="46">
        <v>4446027.5999999996</v>
      </c>
      <c r="Q462" s="46">
        <v>3937457.76</v>
      </c>
      <c r="R462" s="46">
        <v>2589040.9900000002</v>
      </c>
      <c r="S462" s="46">
        <v>270922.71000000002</v>
      </c>
      <c r="T462" s="46">
        <v>518571.38</v>
      </c>
      <c r="U462" s="47"/>
    </row>
    <row r="463" spans="1:21" ht="12.75" customHeight="1" x14ac:dyDescent="0.25">
      <c r="A463" s="36">
        <f t="shared" si="18"/>
        <v>449</v>
      </c>
      <c r="B463" s="36">
        <v>263</v>
      </c>
      <c r="C463" s="37" t="s">
        <v>233</v>
      </c>
      <c r="D463" s="36" t="s">
        <v>578</v>
      </c>
      <c r="E463" s="46">
        <f t="shared" si="17"/>
        <v>6406168.1999999993</v>
      </c>
      <c r="F463" s="46"/>
      <c r="G463" s="46"/>
      <c r="H463" s="46"/>
      <c r="I463" s="46"/>
      <c r="J463" s="46"/>
      <c r="K463" s="45"/>
      <c r="L463" s="45">
        <v>0</v>
      </c>
      <c r="M463" s="46"/>
      <c r="N463" s="46"/>
      <c r="O463" s="46">
        <v>1068377.68</v>
      </c>
      <c r="P463" s="46">
        <v>4511100.1399999997</v>
      </c>
      <c r="Q463" s="46"/>
      <c r="R463" s="46">
        <v>640616.81999999995</v>
      </c>
      <c r="S463" s="46">
        <v>64061.68</v>
      </c>
      <c r="T463" s="46">
        <v>122011.88</v>
      </c>
      <c r="U463" s="47"/>
    </row>
    <row r="464" spans="1:21" ht="12.75" customHeight="1" x14ac:dyDescent="0.25">
      <c r="A464" s="36">
        <f t="shared" si="18"/>
        <v>450</v>
      </c>
      <c r="B464" s="36">
        <v>264</v>
      </c>
      <c r="C464" s="37" t="s">
        <v>233</v>
      </c>
      <c r="D464" s="36" t="s">
        <v>579</v>
      </c>
      <c r="E464" s="46">
        <f t="shared" si="17"/>
        <v>6346762.5099999998</v>
      </c>
      <c r="F464" s="46"/>
      <c r="G464" s="46"/>
      <c r="H464" s="46"/>
      <c r="I464" s="46"/>
      <c r="J464" s="46"/>
      <c r="K464" s="45"/>
      <c r="L464" s="45">
        <v>0</v>
      </c>
      <c r="M464" s="46"/>
      <c r="N464" s="46"/>
      <c r="O464" s="46">
        <v>1058470.3999999999</v>
      </c>
      <c r="P464" s="46">
        <v>4469267.79</v>
      </c>
      <c r="Q464" s="46"/>
      <c r="R464" s="46">
        <v>634676.25</v>
      </c>
      <c r="S464" s="46">
        <v>63467.63</v>
      </c>
      <c r="T464" s="46">
        <v>120880.44</v>
      </c>
      <c r="U464" s="47"/>
    </row>
    <row r="465" spans="1:21" ht="12.75" customHeight="1" x14ac:dyDescent="0.25">
      <c r="A465" s="36">
        <f t="shared" si="18"/>
        <v>451</v>
      </c>
      <c r="B465" s="36">
        <v>265</v>
      </c>
      <c r="C465" s="37" t="s">
        <v>245</v>
      </c>
      <c r="D465" s="36" t="s">
        <v>580</v>
      </c>
      <c r="E465" s="46">
        <f t="shared" si="17"/>
        <v>11685163.770000001</v>
      </c>
      <c r="F465" s="46"/>
      <c r="G465" s="46"/>
      <c r="H465" s="46"/>
      <c r="I465" s="46"/>
      <c r="J465" s="46"/>
      <c r="K465" s="45"/>
      <c r="L465" s="45">
        <v>0</v>
      </c>
      <c r="M465" s="46"/>
      <c r="N465" s="46"/>
      <c r="O465" s="46"/>
      <c r="P465" s="46">
        <v>10177240.119999999</v>
      </c>
      <c r="Q465" s="46"/>
      <c r="R465" s="46">
        <v>1168516.3799999999</v>
      </c>
      <c r="S465" s="46">
        <v>116851.64</v>
      </c>
      <c r="T465" s="46">
        <v>222555.63</v>
      </c>
      <c r="U465" s="47"/>
    </row>
    <row r="466" spans="1:21" ht="12.75" customHeight="1" x14ac:dyDescent="0.25">
      <c r="A466" s="36">
        <f t="shared" si="18"/>
        <v>452</v>
      </c>
      <c r="B466" s="36">
        <v>266</v>
      </c>
      <c r="C466" s="37" t="s">
        <v>245</v>
      </c>
      <c r="D466" s="36" t="s">
        <v>581</v>
      </c>
      <c r="E466" s="46">
        <f t="shared" si="17"/>
        <v>29992469.999999996</v>
      </c>
      <c r="F466" s="46"/>
      <c r="G466" s="46">
        <v>3697350.09</v>
      </c>
      <c r="H466" s="46"/>
      <c r="I466" s="46">
        <v>2980161.25</v>
      </c>
      <c r="J466" s="46"/>
      <c r="K466" s="45"/>
      <c r="L466" s="45">
        <v>0</v>
      </c>
      <c r="M466" s="46"/>
      <c r="N466" s="46"/>
      <c r="O466" s="46"/>
      <c r="P466" s="46">
        <v>10505359.49</v>
      </c>
      <c r="Q466" s="46">
        <v>8835231.7699999996</v>
      </c>
      <c r="R466" s="46">
        <v>3105479.49</v>
      </c>
      <c r="S466" s="46">
        <v>299924.7</v>
      </c>
      <c r="T466" s="46">
        <v>568963.21</v>
      </c>
      <c r="U466" s="47"/>
    </row>
    <row r="467" spans="1:21" ht="12.75" customHeight="1" x14ac:dyDescent="0.25">
      <c r="A467" s="36">
        <f t="shared" si="18"/>
        <v>453</v>
      </c>
      <c r="B467" s="36">
        <v>267</v>
      </c>
      <c r="C467" s="37" t="s">
        <v>245</v>
      </c>
      <c r="D467" s="36" t="s">
        <v>582</v>
      </c>
      <c r="E467" s="46">
        <f t="shared" si="17"/>
        <v>13111950.749999998</v>
      </c>
      <c r="F467" s="46">
        <v>5558768.3899999997</v>
      </c>
      <c r="G467" s="46">
        <v>3815003.37</v>
      </c>
      <c r="H467" s="46"/>
      <c r="I467" s="46">
        <v>2095216</v>
      </c>
      <c r="J467" s="46"/>
      <c r="K467" s="45"/>
      <c r="L467" s="45">
        <v>0</v>
      </c>
      <c r="M467" s="46"/>
      <c r="N467" s="46"/>
      <c r="O467" s="46"/>
      <c r="P467" s="46"/>
      <c r="Q467" s="46"/>
      <c r="R467" s="46">
        <v>1261039.95</v>
      </c>
      <c r="S467" s="46">
        <v>131119.51</v>
      </c>
      <c r="T467" s="46">
        <v>250803.53</v>
      </c>
      <c r="U467" s="47"/>
    </row>
    <row r="468" spans="1:21" ht="12.75" customHeight="1" x14ac:dyDescent="0.25">
      <c r="A468" s="36">
        <f t="shared" si="18"/>
        <v>454</v>
      </c>
      <c r="B468" s="36">
        <v>268</v>
      </c>
      <c r="C468" s="37" t="s">
        <v>245</v>
      </c>
      <c r="D468" s="36" t="s">
        <v>583</v>
      </c>
      <c r="E468" s="46">
        <f t="shared" si="17"/>
        <v>15213395.420000002</v>
      </c>
      <c r="F468" s="46"/>
      <c r="G468" s="46">
        <v>1875445.71</v>
      </c>
      <c r="H468" s="46"/>
      <c r="I468" s="46">
        <v>1511658.48</v>
      </c>
      <c r="J468" s="46"/>
      <c r="K468" s="45"/>
      <c r="L468" s="45">
        <v>0</v>
      </c>
      <c r="M468" s="46"/>
      <c r="N468" s="46"/>
      <c r="O468" s="46"/>
      <c r="P468" s="46">
        <v>5328743.78</v>
      </c>
      <c r="Q468" s="46">
        <v>4481587.3600000003</v>
      </c>
      <c r="R468" s="46">
        <v>1575224.96</v>
      </c>
      <c r="S468" s="46">
        <v>152133.95000000001</v>
      </c>
      <c r="T468" s="46">
        <v>288601.18</v>
      </c>
      <c r="U468" s="47"/>
    </row>
    <row r="469" spans="1:21" ht="12.75" customHeight="1" x14ac:dyDescent="0.25">
      <c r="A469" s="36">
        <f t="shared" si="18"/>
        <v>455</v>
      </c>
      <c r="B469" s="36">
        <v>269</v>
      </c>
      <c r="C469" s="37" t="s">
        <v>245</v>
      </c>
      <c r="D469" s="36" t="s">
        <v>584</v>
      </c>
      <c r="E469" s="46">
        <f t="shared" si="17"/>
        <v>15801802.029999999</v>
      </c>
      <c r="F469" s="46">
        <v>4292495.95</v>
      </c>
      <c r="G469" s="46"/>
      <c r="H469" s="46"/>
      <c r="I469" s="46">
        <v>1525439.29</v>
      </c>
      <c r="J469" s="46"/>
      <c r="K469" s="45"/>
      <c r="L469" s="45">
        <v>0</v>
      </c>
      <c r="M469" s="46"/>
      <c r="N469" s="46">
        <v>8075563.5</v>
      </c>
      <c r="O469" s="46"/>
      <c r="P469" s="46"/>
      <c r="Q469" s="46"/>
      <c r="R469" s="46">
        <v>1446462.59</v>
      </c>
      <c r="S469" s="46">
        <v>158018.01999999999</v>
      </c>
      <c r="T469" s="46">
        <v>303822.68</v>
      </c>
      <c r="U469" s="47"/>
    </row>
    <row r="470" spans="1:21" ht="12.75" customHeight="1" x14ac:dyDescent="0.25">
      <c r="A470" s="36">
        <f t="shared" si="18"/>
        <v>456</v>
      </c>
      <c r="B470" s="36">
        <v>270</v>
      </c>
      <c r="C470" s="37" t="s">
        <v>245</v>
      </c>
      <c r="D470" s="36" t="s">
        <v>585</v>
      </c>
      <c r="E470" s="46">
        <f t="shared" si="17"/>
        <v>13847373.670000002</v>
      </c>
      <c r="F470" s="46">
        <v>5520817.0800000001</v>
      </c>
      <c r="G470" s="46">
        <v>3788957.24</v>
      </c>
      <c r="H470" s="46">
        <v>2871987.8</v>
      </c>
      <c r="I470" s="46"/>
      <c r="J470" s="46"/>
      <c r="K470" s="45"/>
      <c r="L470" s="45">
        <v>0</v>
      </c>
      <c r="M470" s="46"/>
      <c r="N470" s="46"/>
      <c r="O470" s="46"/>
      <c r="P470" s="46"/>
      <c r="Q470" s="46"/>
      <c r="R470" s="46">
        <v>1260747.3400000001</v>
      </c>
      <c r="S470" s="46">
        <v>138473.74</v>
      </c>
      <c r="T470" s="46">
        <v>266390.46999999997</v>
      </c>
      <c r="U470" s="47"/>
    </row>
    <row r="471" spans="1:21" ht="12.75" customHeight="1" x14ac:dyDescent="0.25">
      <c r="A471" s="36">
        <f t="shared" si="18"/>
        <v>457</v>
      </c>
      <c r="B471" s="36">
        <v>271</v>
      </c>
      <c r="C471" s="37" t="s">
        <v>245</v>
      </c>
      <c r="D471" s="36" t="s">
        <v>586</v>
      </c>
      <c r="E471" s="46">
        <f t="shared" si="17"/>
        <v>24109195.559999999</v>
      </c>
      <c r="F471" s="46"/>
      <c r="G471" s="46">
        <v>1860748.09</v>
      </c>
      <c r="H471" s="46"/>
      <c r="I471" s="46">
        <v>1499811.82</v>
      </c>
      <c r="J471" s="46"/>
      <c r="K471" s="45"/>
      <c r="L471" s="45">
        <v>0</v>
      </c>
      <c r="M471" s="46"/>
      <c r="N471" s="46">
        <v>7939893.5199999996</v>
      </c>
      <c r="O471" s="46"/>
      <c r="P471" s="46">
        <v>5286983.13</v>
      </c>
      <c r="Q471" s="46">
        <v>4446465.7699999996</v>
      </c>
      <c r="R471" s="46">
        <v>2374232.4300000002</v>
      </c>
      <c r="S471" s="46">
        <v>241091.96</v>
      </c>
      <c r="T471" s="46">
        <v>459968.84</v>
      </c>
      <c r="U471" s="47"/>
    </row>
    <row r="472" spans="1:21" ht="12.75" customHeight="1" x14ac:dyDescent="0.25">
      <c r="A472" s="36">
        <f t="shared" si="18"/>
        <v>458</v>
      </c>
      <c r="B472" s="36">
        <v>272</v>
      </c>
      <c r="C472" s="37" t="s">
        <v>245</v>
      </c>
      <c r="D472" s="36" t="s">
        <v>587</v>
      </c>
      <c r="E472" s="46">
        <f t="shared" si="17"/>
        <v>33015335.549999997</v>
      </c>
      <c r="F472" s="46">
        <v>4829984.8899999997</v>
      </c>
      <c r="G472" s="46">
        <v>2129519.48</v>
      </c>
      <c r="H472" s="46"/>
      <c r="I472" s="46">
        <v>1716448.62</v>
      </c>
      <c r="J472" s="46"/>
      <c r="K472" s="45"/>
      <c r="L472" s="45">
        <v>0</v>
      </c>
      <c r="M472" s="46"/>
      <c r="N472" s="46">
        <v>9086752.8000000007</v>
      </c>
      <c r="O472" s="46"/>
      <c r="P472" s="46">
        <v>6050649</v>
      </c>
      <c r="Q472" s="46">
        <v>5088725.08</v>
      </c>
      <c r="R472" s="46">
        <v>3151072.37</v>
      </c>
      <c r="S472" s="46">
        <v>330153.36</v>
      </c>
      <c r="T472" s="46">
        <v>632029.94999999995</v>
      </c>
      <c r="U472" s="47"/>
    </row>
    <row r="473" spans="1:21" ht="12.75" customHeight="1" x14ac:dyDescent="0.25">
      <c r="A473" s="36">
        <f t="shared" si="18"/>
        <v>459</v>
      </c>
      <c r="B473" s="36">
        <v>273</v>
      </c>
      <c r="C473" s="37" t="s">
        <v>245</v>
      </c>
      <c r="D473" s="36" t="s">
        <v>588</v>
      </c>
      <c r="E473" s="46">
        <f t="shared" si="17"/>
        <v>15293690.050000001</v>
      </c>
      <c r="F473" s="46"/>
      <c r="G473" s="46">
        <v>1885344.1</v>
      </c>
      <c r="H473" s="46"/>
      <c r="I473" s="46">
        <v>1519636.85</v>
      </c>
      <c r="J473" s="46"/>
      <c r="K473" s="45"/>
      <c r="L473" s="45">
        <v>0</v>
      </c>
      <c r="M473" s="46"/>
      <c r="N473" s="46"/>
      <c r="O473" s="46"/>
      <c r="P473" s="46">
        <v>5356868.3</v>
      </c>
      <c r="Q473" s="46">
        <v>4505240.68</v>
      </c>
      <c r="R473" s="46">
        <v>1583538.83</v>
      </c>
      <c r="S473" s="46">
        <v>152936.9</v>
      </c>
      <c r="T473" s="46">
        <v>290124.39</v>
      </c>
      <c r="U473" s="47"/>
    </row>
    <row r="474" spans="1:21" ht="12.75" customHeight="1" x14ac:dyDescent="0.25">
      <c r="A474" s="36">
        <f t="shared" si="18"/>
        <v>460</v>
      </c>
      <c r="B474" s="36">
        <v>274</v>
      </c>
      <c r="C474" s="37" t="s">
        <v>245</v>
      </c>
      <c r="D474" s="36" t="s">
        <v>589</v>
      </c>
      <c r="E474" s="46">
        <f t="shared" si="17"/>
        <v>3296698.19</v>
      </c>
      <c r="F474" s="46"/>
      <c r="G474" s="46"/>
      <c r="H474" s="46">
        <v>2871272.48</v>
      </c>
      <c r="I474" s="46"/>
      <c r="J474" s="46"/>
      <c r="K474" s="45"/>
      <c r="L474" s="45">
        <v>0</v>
      </c>
      <c r="M474" s="46"/>
      <c r="N474" s="46"/>
      <c r="O474" s="46"/>
      <c r="P474" s="46"/>
      <c r="Q474" s="46"/>
      <c r="R474" s="46">
        <v>329669.82</v>
      </c>
      <c r="S474" s="46">
        <v>32966.980000000003</v>
      </c>
      <c r="T474" s="46">
        <v>62788.91</v>
      </c>
      <c r="U474" s="47"/>
    </row>
    <row r="475" spans="1:21" ht="12.75" customHeight="1" x14ac:dyDescent="0.25">
      <c r="A475" s="36">
        <f t="shared" si="18"/>
        <v>461</v>
      </c>
      <c r="B475" s="36">
        <v>275</v>
      </c>
      <c r="C475" s="37" t="s">
        <v>245</v>
      </c>
      <c r="D475" s="36" t="s">
        <v>590</v>
      </c>
      <c r="E475" s="46">
        <f t="shared" si="17"/>
        <v>25704557.010000002</v>
      </c>
      <c r="F475" s="46"/>
      <c r="G475" s="46">
        <v>1983878.11</v>
      </c>
      <c r="H475" s="46"/>
      <c r="I475" s="46">
        <v>1599057.85</v>
      </c>
      <c r="J475" s="46"/>
      <c r="K475" s="45"/>
      <c r="L475" s="45">
        <v>0</v>
      </c>
      <c r="M475" s="46"/>
      <c r="N475" s="46">
        <v>8465294.7100000009</v>
      </c>
      <c r="O475" s="46"/>
      <c r="P475" s="46">
        <v>5636835.0899999999</v>
      </c>
      <c r="Q475" s="46">
        <v>4740698.7300000004</v>
      </c>
      <c r="R475" s="46">
        <v>2531340.9</v>
      </c>
      <c r="S475" s="46">
        <v>257045.57</v>
      </c>
      <c r="T475" s="46">
        <v>490406.05</v>
      </c>
      <c r="U475" s="47"/>
    </row>
    <row r="476" spans="1:21" ht="12.75" customHeight="1" x14ac:dyDescent="0.25">
      <c r="A476" s="36">
        <f t="shared" si="18"/>
        <v>462</v>
      </c>
      <c r="B476" s="36">
        <v>276</v>
      </c>
      <c r="C476" s="37" t="s">
        <v>245</v>
      </c>
      <c r="D476" s="36" t="s">
        <v>591</v>
      </c>
      <c r="E476" s="46">
        <f t="shared" si="17"/>
        <v>16545556.019999998</v>
      </c>
      <c r="F476" s="46"/>
      <c r="G476" s="46">
        <v>2039669.06</v>
      </c>
      <c r="H476" s="46"/>
      <c r="I476" s="46">
        <v>1644026.82</v>
      </c>
      <c r="J476" s="46"/>
      <c r="K476" s="45"/>
      <c r="L476" s="45">
        <v>0</v>
      </c>
      <c r="M476" s="46"/>
      <c r="N476" s="46"/>
      <c r="O476" s="46"/>
      <c r="P476" s="46">
        <v>5795355.0899999999</v>
      </c>
      <c r="Q476" s="46">
        <v>4874017.45</v>
      </c>
      <c r="R476" s="46">
        <v>1713159.5</v>
      </c>
      <c r="S476" s="46">
        <v>165455.56</v>
      </c>
      <c r="T476" s="46">
        <v>313872.53999999998</v>
      </c>
      <c r="U476" s="47"/>
    </row>
    <row r="477" spans="1:21" ht="12.75" customHeight="1" x14ac:dyDescent="0.25">
      <c r="A477" s="36">
        <f t="shared" si="18"/>
        <v>463</v>
      </c>
      <c r="B477" s="36">
        <v>277</v>
      </c>
      <c r="C477" s="37" t="s">
        <v>245</v>
      </c>
      <c r="D477" s="36" t="s">
        <v>592</v>
      </c>
      <c r="E477" s="46">
        <f t="shared" si="17"/>
        <v>21254340.189999998</v>
      </c>
      <c r="F477" s="46"/>
      <c r="G477" s="46"/>
      <c r="H477" s="46"/>
      <c r="I477" s="46">
        <v>2460116.89</v>
      </c>
      <c r="J477" s="46"/>
      <c r="K477" s="45"/>
      <c r="L477" s="45">
        <v>0</v>
      </c>
      <c r="M477" s="46"/>
      <c r="N477" s="46"/>
      <c r="O477" s="46"/>
      <c r="P477" s="46">
        <v>8672152.3100000005</v>
      </c>
      <c r="Q477" s="46">
        <v>7293465.3700000001</v>
      </c>
      <c r="R477" s="46">
        <v>2213128.7200000002</v>
      </c>
      <c r="S477" s="46">
        <v>212543.4</v>
      </c>
      <c r="T477" s="46">
        <v>402933.5</v>
      </c>
      <c r="U477" s="47"/>
    </row>
    <row r="478" spans="1:21" ht="12.75" customHeight="1" x14ac:dyDescent="0.25">
      <c r="A478" s="36">
        <f t="shared" si="18"/>
        <v>464</v>
      </c>
      <c r="B478" s="36">
        <v>278</v>
      </c>
      <c r="C478" s="37" t="s">
        <v>245</v>
      </c>
      <c r="D478" s="36" t="s">
        <v>593</v>
      </c>
      <c r="E478" s="46">
        <f t="shared" si="17"/>
        <v>25033183.82</v>
      </c>
      <c r="F478" s="46"/>
      <c r="G478" s="46">
        <v>1932061.51</v>
      </c>
      <c r="H478" s="46"/>
      <c r="I478" s="46">
        <v>1557292.31</v>
      </c>
      <c r="J478" s="46"/>
      <c r="K478" s="45"/>
      <c r="L478" s="45">
        <v>0</v>
      </c>
      <c r="M478" s="46"/>
      <c r="N478" s="46">
        <v>8244191.04</v>
      </c>
      <c r="O478" s="46"/>
      <c r="P478" s="46">
        <v>5489607.5</v>
      </c>
      <c r="Q478" s="46">
        <v>4616877.1900000004</v>
      </c>
      <c r="R478" s="46">
        <v>2465225.2200000002</v>
      </c>
      <c r="S478" s="46">
        <v>250331.84</v>
      </c>
      <c r="T478" s="46">
        <v>477597.21</v>
      </c>
      <c r="U478" s="47"/>
    </row>
    <row r="479" spans="1:21" ht="12.75" customHeight="1" x14ac:dyDescent="0.25">
      <c r="A479" s="36">
        <f t="shared" si="18"/>
        <v>465</v>
      </c>
      <c r="B479" s="36">
        <v>279</v>
      </c>
      <c r="C479" s="37" t="s">
        <v>245</v>
      </c>
      <c r="D479" s="36" t="s">
        <v>594</v>
      </c>
      <c r="E479" s="46">
        <f t="shared" si="17"/>
        <v>15620951.389999997</v>
      </c>
      <c r="F479" s="46"/>
      <c r="G479" s="46">
        <v>1925687.55</v>
      </c>
      <c r="H479" s="46"/>
      <c r="I479" s="46">
        <v>1552154.73</v>
      </c>
      <c r="J479" s="46"/>
      <c r="K479" s="45"/>
      <c r="L479" s="45">
        <v>0</v>
      </c>
      <c r="M479" s="46"/>
      <c r="N479" s="46"/>
      <c r="O479" s="46"/>
      <c r="P479" s="46">
        <v>5471497.0099999998</v>
      </c>
      <c r="Q479" s="46">
        <v>4601645.88</v>
      </c>
      <c r="R479" s="46">
        <v>1617424.11</v>
      </c>
      <c r="S479" s="46">
        <v>156209.51</v>
      </c>
      <c r="T479" s="46">
        <v>296332.59999999998</v>
      </c>
      <c r="U479" s="47"/>
    </row>
    <row r="480" spans="1:21" ht="12.75" customHeight="1" x14ac:dyDescent="0.25">
      <c r="A480" s="36">
        <f t="shared" si="18"/>
        <v>466</v>
      </c>
      <c r="B480" s="36">
        <v>280</v>
      </c>
      <c r="C480" s="37" t="s">
        <v>245</v>
      </c>
      <c r="D480" s="36" t="s">
        <v>595</v>
      </c>
      <c r="E480" s="46">
        <f t="shared" si="17"/>
        <v>15562555.309999999</v>
      </c>
      <c r="F480" s="46"/>
      <c r="G480" s="46">
        <v>1918488.72</v>
      </c>
      <c r="H480" s="46"/>
      <c r="I480" s="46">
        <v>1546352.28</v>
      </c>
      <c r="J480" s="46"/>
      <c r="K480" s="45"/>
      <c r="L480" s="45">
        <v>0</v>
      </c>
      <c r="M480" s="46"/>
      <c r="N480" s="46"/>
      <c r="O480" s="46"/>
      <c r="P480" s="46">
        <v>5451042.8099999996</v>
      </c>
      <c r="Q480" s="46">
        <v>4584443.47</v>
      </c>
      <c r="R480" s="46">
        <v>1611377.67</v>
      </c>
      <c r="S480" s="46">
        <v>155625.54999999999</v>
      </c>
      <c r="T480" s="46">
        <v>295224.81</v>
      </c>
      <c r="U480" s="47"/>
    </row>
    <row r="481" spans="1:21" ht="12.75" customHeight="1" x14ac:dyDescent="0.25">
      <c r="A481" s="36">
        <f t="shared" si="18"/>
        <v>467</v>
      </c>
      <c r="B481" s="36">
        <v>281</v>
      </c>
      <c r="C481" s="37" t="s">
        <v>245</v>
      </c>
      <c r="D481" s="36" t="s">
        <v>596</v>
      </c>
      <c r="E481" s="46">
        <f t="shared" si="17"/>
        <v>25257622.629999999</v>
      </c>
      <c r="F481" s="46"/>
      <c r="G481" s="46">
        <v>1949383.71</v>
      </c>
      <c r="H481" s="46"/>
      <c r="I481" s="46">
        <v>1571254.46</v>
      </c>
      <c r="J481" s="46"/>
      <c r="K481" s="45"/>
      <c r="L481" s="45">
        <v>0</v>
      </c>
      <c r="M481" s="46"/>
      <c r="N481" s="46">
        <v>8318105.5800000001</v>
      </c>
      <c r="O481" s="46"/>
      <c r="P481" s="46">
        <v>5538825.4000000004</v>
      </c>
      <c r="Q481" s="46">
        <v>4658270.5</v>
      </c>
      <c r="R481" s="46">
        <v>2487327.5699999998</v>
      </c>
      <c r="S481" s="46">
        <v>252576.23</v>
      </c>
      <c r="T481" s="46">
        <v>481879.18</v>
      </c>
      <c r="U481" s="47"/>
    </row>
    <row r="482" spans="1:21" ht="12.75" customHeight="1" x14ac:dyDescent="0.25">
      <c r="A482" s="36">
        <f t="shared" si="18"/>
        <v>468</v>
      </c>
      <c r="B482" s="36">
        <v>282</v>
      </c>
      <c r="C482" s="37" t="s">
        <v>245</v>
      </c>
      <c r="D482" s="36" t="s">
        <v>597</v>
      </c>
      <c r="E482" s="46">
        <f t="shared" si="17"/>
        <v>15246121.560000002</v>
      </c>
      <c r="F482" s="46"/>
      <c r="G482" s="46">
        <v>1879480.04</v>
      </c>
      <c r="H482" s="46"/>
      <c r="I482" s="46">
        <v>1514910.27</v>
      </c>
      <c r="J482" s="46"/>
      <c r="K482" s="45"/>
      <c r="L482" s="45">
        <v>0</v>
      </c>
      <c r="M482" s="46"/>
      <c r="N482" s="46"/>
      <c r="O482" s="46"/>
      <c r="P482" s="46">
        <v>5340206.6500000004</v>
      </c>
      <c r="Q482" s="46">
        <v>4491227.8899999997</v>
      </c>
      <c r="R482" s="46">
        <v>1578613.49</v>
      </c>
      <c r="S482" s="46">
        <v>152461.22</v>
      </c>
      <c r="T482" s="46">
        <v>289222</v>
      </c>
      <c r="U482" s="47"/>
    </row>
    <row r="483" spans="1:21" ht="12.75" customHeight="1" x14ac:dyDescent="0.25">
      <c r="A483" s="36">
        <f t="shared" si="18"/>
        <v>469</v>
      </c>
      <c r="B483" s="36">
        <v>283</v>
      </c>
      <c r="C483" s="37" t="s">
        <v>245</v>
      </c>
      <c r="D483" s="36" t="s">
        <v>598</v>
      </c>
      <c r="E483" s="46">
        <f t="shared" si="17"/>
        <v>15487127.059999999</v>
      </c>
      <c r="F483" s="46"/>
      <c r="G483" s="46">
        <v>1909190.23</v>
      </c>
      <c r="H483" s="46"/>
      <c r="I483" s="46">
        <v>1538857.45</v>
      </c>
      <c r="J483" s="46"/>
      <c r="K483" s="45"/>
      <c r="L483" s="45">
        <v>0</v>
      </c>
      <c r="M483" s="46"/>
      <c r="N483" s="46"/>
      <c r="O483" s="46"/>
      <c r="P483" s="46">
        <v>5424622.8200000003</v>
      </c>
      <c r="Q483" s="46">
        <v>4562223.68</v>
      </c>
      <c r="R483" s="46">
        <v>1603567.68</v>
      </c>
      <c r="S483" s="46">
        <v>154871.26999999999</v>
      </c>
      <c r="T483" s="46">
        <v>293793.93</v>
      </c>
      <c r="U483" s="47"/>
    </row>
    <row r="484" spans="1:21" ht="12.75" customHeight="1" x14ac:dyDescent="0.25">
      <c r="A484" s="36">
        <f t="shared" si="18"/>
        <v>470</v>
      </c>
      <c r="B484" s="36">
        <v>284</v>
      </c>
      <c r="C484" s="37" t="s">
        <v>245</v>
      </c>
      <c r="D484" s="36" t="s">
        <v>599</v>
      </c>
      <c r="E484" s="46">
        <f t="shared" si="17"/>
        <v>10314237.630000001</v>
      </c>
      <c r="F484" s="46"/>
      <c r="G484" s="46"/>
      <c r="H484" s="46"/>
      <c r="I484" s="46"/>
      <c r="J484" s="46"/>
      <c r="K484" s="45"/>
      <c r="L484" s="45">
        <v>0</v>
      </c>
      <c r="M484" s="46"/>
      <c r="N484" s="46"/>
      <c r="O484" s="46"/>
      <c r="P484" s="46">
        <v>8983226.5199999996</v>
      </c>
      <c r="Q484" s="46"/>
      <c r="R484" s="46">
        <v>1031423.76</v>
      </c>
      <c r="S484" s="46">
        <v>103142.38</v>
      </c>
      <c r="T484" s="46">
        <v>196444.97</v>
      </c>
      <c r="U484" s="47"/>
    </row>
    <row r="485" spans="1:21" ht="12.75" customHeight="1" x14ac:dyDescent="0.25">
      <c r="A485" s="36">
        <f t="shared" si="18"/>
        <v>471</v>
      </c>
      <c r="B485" s="36">
        <v>285</v>
      </c>
      <c r="C485" s="37" t="s">
        <v>245</v>
      </c>
      <c r="D485" s="36" t="s">
        <v>600</v>
      </c>
      <c r="E485" s="46">
        <f t="shared" si="17"/>
        <v>15527274.34</v>
      </c>
      <c r="F485" s="46"/>
      <c r="G485" s="46">
        <v>1914139.42</v>
      </c>
      <c r="H485" s="46"/>
      <c r="I485" s="46">
        <v>1542846.63</v>
      </c>
      <c r="J485" s="46"/>
      <c r="K485" s="45"/>
      <c r="L485" s="45">
        <v>0</v>
      </c>
      <c r="M485" s="46"/>
      <c r="N485" s="46"/>
      <c r="O485" s="46"/>
      <c r="P485" s="46">
        <v>5438685.0700000003</v>
      </c>
      <c r="Q485" s="46">
        <v>4574050.34</v>
      </c>
      <c r="R485" s="46">
        <v>1607724.61</v>
      </c>
      <c r="S485" s="46">
        <v>155272.74</v>
      </c>
      <c r="T485" s="46">
        <v>294555.53000000003</v>
      </c>
      <c r="U485" s="47"/>
    </row>
    <row r="486" spans="1:21" ht="12.75" customHeight="1" x14ac:dyDescent="0.25">
      <c r="A486" s="36">
        <f t="shared" si="18"/>
        <v>472</v>
      </c>
      <c r="B486" s="36">
        <v>286</v>
      </c>
      <c r="C486" s="37" t="s">
        <v>245</v>
      </c>
      <c r="D486" s="36" t="s">
        <v>601</v>
      </c>
      <c r="E486" s="46">
        <f t="shared" si="17"/>
        <v>10010661.43</v>
      </c>
      <c r="F486" s="46"/>
      <c r="G486" s="46"/>
      <c r="H486" s="46">
        <v>8718825.6199999992</v>
      </c>
      <c r="I486" s="46"/>
      <c r="J486" s="46"/>
      <c r="K486" s="45"/>
      <c r="L486" s="45">
        <v>0</v>
      </c>
      <c r="M486" s="46"/>
      <c r="N486" s="46"/>
      <c r="O486" s="46"/>
      <c r="P486" s="46"/>
      <c r="Q486" s="46"/>
      <c r="R486" s="46">
        <v>1001066.14</v>
      </c>
      <c r="S486" s="46">
        <v>100106.61</v>
      </c>
      <c r="T486" s="46">
        <v>190663.06</v>
      </c>
      <c r="U486" s="47"/>
    </row>
    <row r="487" spans="1:21" ht="12.75" customHeight="1" x14ac:dyDescent="0.25">
      <c r="A487" s="36">
        <f t="shared" si="18"/>
        <v>473</v>
      </c>
      <c r="B487" s="36">
        <v>287</v>
      </c>
      <c r="C487" s="37" t="s">
        <v>245</v>
      </c>
      <c r="D487" s="36" t="s">
        <v>602</v>
      </c>
      <c r="E487" s="46">
        <f t="shared" si="17"/>
        <v>20912604.280000005</v>
      </c>
      <c r="F487" s="46">
        <v>6704733.2599999998</v>
      </c>
      <c r="G487" s="46">
        <v>4601483.3099999996</v>
      </c>
      <c r="H487" s="46">
        <v>3487873.6</v>
      </c>
      <c r="I487" s="46">
        <v>2527154.11</v>
      </c>
      <c r="J487" s="46"/>
      <c r="K487" s="45"/>
      <c r="L487" s="45">
        <v>0</v>
      </c>
      <c r="M487" s="46">
        <v>3373924.70016</v>
      </c>
      <c r="N487" s="46"/>
      <c r="O487" s="46"/>
      <c r="P487" s="46"/>
      <c r="Q487" s="46"/>
      <c r="R487" s="46">
        <v>107740.8</v>
      </c>
      <c r="S487" s="46">
        <v>35913.599999999999</v>
      </c>
      <c r="T487" s="46">
        <v>73780.899839999998</v>
      </c>
      <c r="U487" s="47"/>
    </row>
    <row r="488" spans="1:21" ht="12.75" customHeight="1" x14ac:dyDescent="0.25">
      <c r="A488" s="36">
        <f t="shared" si="18"/>
        <v>474</v>
      </c>
      <c r="B488" s="36">
        <v>288</v>
      </c>
      <c r="C488" s="37" t="s">
        <v>245</v>
      </c>
      <c r="D488" s="36" t="s">
        <v>603</v>
      </c>
      <c r="E488" s="46">
        <f t="shared" si="17"/>
        <v>10792452.800000001</v>
      </c>
      <c r="F488" s="46">
        <v>6984532.7999999998</v>
      </c>
      <c r="G488" s="46"/>
      <c r="H488" s="46"/>
      <c r="I488" s="46">
        <v>2482117.84</v>
      </c>
      <c r="J488" s="46"/>
      <c r="K488" s="45"/>
      <c r="L488" s="45">
        <v>0</v>
      </c>
      <c r="M488" s="46"/>
      <c r="N488" s="46"/>
      <c r="O488" s="46"/>
      <c r="P488" s="46"/>
      <c r="Q488" s="46"/>
      <c r="R488" s="46">
        <v>1010861.15</v>
      </c>
      <c r="S488" s="46">
        <v>107924.53</v>
      </c>
      <c r="T488" s="46">
        <v>207016.48</v>
      </c>
      <c r="U488" s="47"/>
    </row>
    <row r="489" spans="1:21" ht="12.75" customHeight="1" x14ac:dyDescent="0.25">
      <c r="A489" s="36">
        <f t="shared" si="18"/>
        <v>475</v>
      </c>
      <c r="B489" s="36">
        <v>289</v>
      </c>
      <c r="C489" s="37" t="s">
        <v>245</v>
      </c>
      <c r="D489" s="36" t="s">
        <v>604</v>
      </c>
      <c r="E489" s="46">
        <f t="shared" si="17"/>
        <v>17306058.309999999</v>
      </c>
      <c r="F489" s="46">
        <v>5854403.6799999997</v>
      </c>
      <c r="G489" s="46">
        <v>4017898.96</v>
      </c>
      <c r="H489" s="46">
        <v>3045523.1</v>
      </c>
      <c r="I489" s="46">
        <v>2206647.12</v>
      </c>
      <c r="J489" s="46"/>
      <c r="K489" s="45"/>
      <c r="L489" s="45">
        <v>0</v>
      </c>
      <c r="M489" s="46"/>
      <c r="N489" s="46"/>
      <c r="O489" s="46"/>
      <c r="P489" s="46"/>
      <c r="Q489" s="46"/>
      <c r="R489" s="46">
        <v>1677783.28</v>
      </c>
      <c r="S489" s="46">
        <v>173060.58</v>
      </c>
      <c r="T489" s="46">
        <v>330741.59000000003</v>
      </c>
      <c r="U489" s="47"/>
    </row>
    <row r="490" spans="1:21" ht="12.75" customHeight="1" x14ac:dyDescent="0.25">
      <c r="A490" s="36">
        <f t="shared" si="18"/>
        <v>476</v>
      </c>
      <c r="B490" s="36">
        <v>290</v>
      </c>
      <c r="C490" s="37" t="s">
        <v>245</v>
      </c>
      <c r="D490" s="36" t="s">
        <v>605</v>
      </c>
      <c r="E490" s="46">
        <f t="shared" si="17"/>
        <v>32765745.820000004</v>
      </c>
      <c r="F490" s="46">
        <v>6972287</v>
      </c>
      <c r="G490" s="46">
        <v>3074051.23</v>
      </c>
      <c r="H490" s="46"/>
      <c r="I490" s="46">
        <v>2477766</v>
      </c>
      <c r="J490" s="46"/>
      <c r="K490" s="45"/>
      <c r="L490" s="45">
        <v>0</v>
      </c>
      <c r="M490" s="46"/>
      <c r="N490" s="46"/>
      <c r="O490" s="46"/>
      <c r="P490" s="46">
        <v>8734367.1500000004</v>
      </c>
      <c r="Q490" s="46">
        <v>7345789.3799999999</v>
      </c>
      <c r="R490" s="46">
        <v>3208310.35</v>
      </c>
      <c r="S490" s="46">
        <v>327657.46000000002</v>
      </c>
      <c r="T490" s="46">
        <v>625517.25</v>
      </c>
      <c r="U490" s="47"/>
    </row>
    <row r="491" spans="1:21" ht="12.75" customHeight="1" x14ac:dyDescent="0.25">
      <c r="A491" s="36">
        <f t="shared" si="18"/>
        <v>477</v>
      </c>
      <c r="B491" s="36">
        <v>291</v>
      </c>
      <c r="C491" s="37" t="s">
        <v>606</v>
      </c>
      <c r="D491" s="36" t="s">
        <v>607</v>
      </c>
      <c r="E491" s="46">
        <f t="shared" si="17"/>
        <v>21811272.759999998</v>
      </c>
      <c r="F491" s="46">
        <v>10047345.52</v>
      </c>
      <c r="G491" s="46">
        <v>4429831.25</v>
      </c>
      <c r="H491" s="46">
        <v>4740259.2699999996</v>
      </c>
      <c r="I491" s="46"/>
      <c r="J491" s="46"/>
      <c r="K491" s="45"/>
      <c r="L491" s="45">
        <v>0</v>
      </c>
      <c r="M491" s="46"/>
      <c r="N491" s="46"/>
      <c r="O491" s="46"/>
      <c r="P491" s="46"/>
      <c r="Q491" s="46"/>
      <c r="R491" s="46">
        <v>1955477.59</v>
      </c>
      <c r="S491" s="46">
        <v>218112.73</v>
      </c>
      <c r="T491" s="46">
        <v>420246.4</v>
      </c>
      <c r="U491" s="47"/>
    </row>
    <row r="492" spans="1:21" ht="12.75" customHeight="1" x14ac:dyDescent="0.25">
      <c r="A492" s="36">
        <f t="shared" si="18"/>
        <v>478</v>
      </c>
      <c r="B492" s="36">
        <v>292</v>
      </c>
      <c r="C492" s="37" t="s">
        <v>606</v>
      </c>
      <c r="D492" s="36" t="s">
        <v>608</v>
      </c>
      <c r="E492" s="46">
        <f t="shared" si="17"/>
        <v>21325379.870000001</v>
      </c>
      <c r="F492" s="46">
        <v>9823519.3499999996</v>
      </c>
      <c r="G492" s="46">
        <v>4331147.25</v>
      </c>
      <c r="H492" s="46">
        <v>4634659.83</v>
      </c>
      <c r="I492" s="46"/>
      <c r="J492" s="46"/>
      <c r="K492" s="45"/>
      <c r="L492" s="45">
        <v>0</v>
      </c>
      <c r="M492" s="46"/>
      <c r="N492" s="46"/>
      <c r="O492" s="46"/>
      <c r="P492" s="46"/>
      <c r="Q492" s="46"/>
      <c r="R492" s="46">
        <v>1911915.13</v>
      </c>
      <c r="S492" s="46">
        <v>213253.8</v>
      </c>
      <c r="T492" s="46">
        <v>410884.51</v>
      </c>
      <c r="U492" s="47"/>
    </row>
    <row r="493" spans="1:21" ht="12.75" customHeight="1" x14ac:dyDescent="0.25">
      <c r="A493" s="36">
        <f t="shared" si="18"/>
        <v>479</v>
      </c>
      <c r="B493" s="36">
        <v>293</v>
      </c>
      <c r="C493" s="37" t="s">
        <v>606</v>
      </c>
      <c r="D493" s="36" t="s">
        <v>609</v>
      </c>
      <c r="E493" s="46">
        <f t="shared" si="17"/>
        <v>21049203.700000003</v>
      </c>
      <c r="F493" s="46">
        <v>9696299.0099999998</v>
      </c>
      <c r="G493" s="46">
        <v>4275056.3600000003</v>
      </c>
      <c r="H493" s="46">
        <v>4574638.26</v>
      </c>
      <c r="I493" s="46"/>
      <c r="J493" s="46"/>
      <c r="K493" s="45"/>
      <c r="L493" s="45">
        <v>0</v>
      </c>
      <c r="M493" s="46"/>
      <c r="N493" s="46"/>
      <c r="O493" s="46"/>
      <c r="P493" s="46"/>
      <c r="Q493" s="46"/>
      <c r="R493" s="46">
        <v>1887154.71</v>
      </c>
      <c r="S493" s="46">
        <v>210492.04</v>
      </c>
      <c r="T493" s="46">
        <v>405563.32</v>
      </c>
      <c r="U493" s="47"/>
    </row>
    <row r="494" spans="1:21" ht="12.75" customHeight="1" x14ac:dyDescent="0.25">
      <c r="A494" s="36">
        <f t="shared" si="18"/>
        <v>480</v>
      </c>
      <c r="B494" s="36">
        <v>294</v>
      </c>
      <c r="C494" s="37" t="s">
        <v>606</v>
      </c>
      <c r="D494" s="36" t="s">
        <v>610</v>
      </c>
      <c r="E494" s="46">
        <f t="shared" si="17"/>
        <v>21313564.859999999</v>
      </c>
      <c r="F494" s="46">
        <v>9818076.7699999996</v>
      </c>
      <c r="G494" s="46">
        <v>4328747.6500000004</v>
      </c>
      <c r="H494" s="46">
        <v>4632092.0599999996</v>
      </c>
      <c r="I494" s="46"/>
      <c r="J494" s="46"/>
      <c r="K494" s="45"/>
      <c r="L494" s="45">
        <v>0</v>
      </c>
      <c r="M494" s="46"/>
      <c r="N494" s="46"/>
      <c r="O494" s="46"/>
      <c r="P494" s="46"/>
      <c r="Q494" s="46"/>
      <c r="R494" s="46">
        <v>1910855.86</v>
      </c>
      <c r="S494" s="46">
        <v>213135.65</v>
      </c>
      <c r="T494" s="46">
        <v>410656.87</v>
      </c>
      <c r="U494" s="47"/>
    </row>
    <row r="495" spans="1:21" ht="12.75" customHeight="1" x14ac:dyDescent="0.25">
      <c r="A495" s="36">
        <f t="shared" si="18"/>
        <v>481</v>
      </c>
      <c r="B495" s="36">
        <v>295</v>
      </c>
      <c r="C495" s="37" t="s">
        <v>606</v>
      </c>
      <c r="D495" s="36" t="s">
        <v>611</v>
      </c>
      <c r="E495" s="46">
        <f t="shared" si="17"/>
        <v>21286242.600000001</v>
      </c>
      <c r="F495" s="46">
        <v>9805490.8000000007</v>
      </c>
      <c r="G495" s="46">
        <v>4323198.54</v>
      </c>
      <c r="H495" s="46">
        <v>4626154.09</v>
      </c>
      <c r="I495" s="46"/>
      <c r="J495" s="46"/>
      <c r="K495" s="45"/>
      <c r="L495" s="45">
        <v>0</v>
      </c>
      <c r="M495" s="46"/>
      <c r="N495" s="46"/>
      <c r="O495" s="46"/>
      <c r="P495" s="46"/>
      <c r="Q495" s="46"/>
      <c r="R495" s="46">
        <v>1908406.3</v>
      </c>
      <c r="S495" s="46">
        <v>212862.43</v>
      </c>
      <c r="T495" s="46">
        <v>410130.44</v>
      </c>
      <c r="U495" s="47"/>
    </row>
    <row r="496" spans="1:21" ht="12.75" customHeight="1" x14ac:dyDescent="0.25">
      <c r="A496" s="36">
        <f t="shared" si="18"/>
        <v>482</v>
      </c>
      <c r="B496" s="36">
        <v>296</v>
      </c>
      <c r="C496" s="37" t="s">
        <v>612</v>
      </c>
      <c r="D496" s="36" t="s">
        <v>613</v>
      </c>
      <c r="E496" s="46">
        <f t="shared" si="17"/>
        <v>701123.15</v>
      </c>
      <c r="F496" s="46"/>
      <c r="G496" s="46"/>
      <c r="H496" s="46"/>
      <c r="I496" s="46"/>
      <c r="J496" s="46">
        <v>473422.19</v>
      </c>
      <c r="K496" s="45"/>
      <c r="L496" s="45">
        <v>0</v>
      </c>
      <c r="M496" s="46"/>
      <c r="N496" s="46"/>
      <c r="O496" s="46"/>
      <c r="P496" s="46"/>
      <c r="Q496" s="46"/>
      <c r="R496" s="46">
        <v>210336.95</v>
      </c>
      <c r="S496" s="46">
        <v>7011.23</v>
      </c>
      <c r="T496" s="46">
        <v>10352.780000000001</v>
      </c>
      <c r="U496" s="47"/>
    </row>
    <row r="497" spans="1:21" ht="12.75" customHeight="1" x14ac:dyDescent="0.25">
      <c r="A497" s="36">
        <f t="shared" si="18"/>
        <v>483</v>
      </c>
      <c r="B497" s="36">
        <v>297</v>
      </c>
      <c r="C497" s="37" t="s">
        <v>612</v>
      </c>
      <c r="D497" s="36" t="s">
        <v>614</v>
      </c>
      <c r="E497" s="46">
        <f t="shared" si="17"/>
        <v>11739688.040000001</v>
      </c>
      <c r="F497" s="46"/>
      <c r="G497" s="46"/>
      <c r="H497" s="46"/>
      <c r="I497" s="46"/>
      <c r="J497" s="46"/>
      <c r="K497" s="45"/>
      <c r="L497" s="45">
        <v>0</v>
      </c>
      <c r="M497" s="46"/>
      <c r="N497" s="46">
        <v>10339612.85</v>
      </c>
      <c r="O497" s="46"/>
      <c r="P497" s="46"/>
      <c r="Q497" s="46"/>
      <c r="R497" s="46">
        <v>1056571.92</v>
      </c>
      <c r="S497" s="46">
        <v>117396.88</v>
      </c>
      <c r="T497" s="46">
        <v>226106.39</v>
      </c>
      <c r="U497" s="47"/>
    </row>
    <row r="498" spans="1:21" ht="12.75" customHeight="1" x14ac:dyDescent="0.25">
      <c r="A498" s="36">
        <f t="shared" si="18"/>
        <v>484</v>
      </c>
      <c r="B498" s="36">
        <v>298</v>
      </c>
      <c r="C498" s="37" t="s">
        <v>612</v>
      </c>
      <c r="D498" s="36" t="s">
        <v>615</v>
      </c>
      <c r="E498" s="46">
        <f t="shared" si="17"/>
        <v>18669299.190000001</v>
      </c>
      <c r="F498" s="46">
        <v>5865759.9500000002</v>
      </c>
      <c r="G498" s="46">
        <v>3151079.83</v>
      </c>
      <c r="H498" s="46">
        <v>3330966.18</v>
      </c>
      <c r="I498" s="46">
        <v>2539827.84</v>
      </c>
      <c r="J498" s="46">
        <v>1095306.1200000001</v>
      </c>
      <c r="K498" s="45"/>
      <c r="L498" s="45">
        <v>0</v>
      </c>
      <c r="M498" s="46"/>
      <c r="N498" s="46"/>
      <c r="O498" s="46"/>
      <c r="P498" s="46"/>
      <c r="Q498" s="46"/>
      <c r="R498" s="46">
        <v>2150151.75</v>
      </c>
      <c r="S498" s="46">
        <v>186692.99</v>
      </c>
      <c r="T498" s="46">
        <v>349514.53</v>
      </c>
      <c r="U498" s="47"/>
    </row>
    <row r="499" spans="1:21" ht="12.75" customHeight="1" x14ac:dyDescent="0.25">
      <c r="A499" s="36">
        <f t="shared" si="18"/>
        <v>485</v>
      </c>
      <c r="B499" s="36">
        <v>299</v>
      </c>
      <c r="C499" s="37" t="s">
        <v>612</v>
      </c>
      <c r="D499" s="36" t="s">
        <v>616</v>
      </c>
      <c r="E499" s="46">
        <f t="shared" si="17"/>
        <v>5678602.9100000001</v>
      </c>
      <c r="F499" s="46"/>
      <c r="G499" s="46"/>
      <c r="H499" s="46"/>
      <c r="I499" s="46"/>
      <c r="J499" s="46"/>
      <c r="K499" s="45"/>
      <c r="L499" s="45">
        <v>0</v>
      </c>
      <c r="M499" s="46"/>
      <c r="N499" s="46"/>
      <c r="O499" s="46"/>
      <c r="P499" s="46"/>
      <c r="Q499" s="46">
        <v>4945801.92</v>
      </c>
      <c r="R499" s="46">
        <v>567860.29</v>
      </c>
      <c r="S499" s="46">
        <v>56786.03</v>
      </c>
      <c r="T499" s="46">
        <v>108154.67</v>
      </c>
      <c r="U499" s="47"/>
    </row>
    <row r="500" spans="1:21" ht="12.75" customHeight="1" x14ac:dyDescent="0.25">
      <c r="A500" s="36">
        <f t="shared" si="18"/>
        <v>486</v>
      </c>
      <c r="B500" s="36">
        <v>300</v>
      </c>
      <c r="C500" s="37" t="s">
        <v>617</v>
      </c>
      <c r="D500" s="36" t="s">
        <v>618</v>
      </c>
      <c r="E500" s="46">
        <f t="shared" si="17"/>
        <v>5360045.6000000006</v>
      </c>
      <c r="F500" s="46">
        <v>3279095.14</v>
      </c>
      <c r="G500" s="46"/>
      <c r="H500" s="46"/>
      <c r="I500" s="46">
        <v>1412067.86</v>
      </c>
      <c r="J500" s="46"/>
      <c r="K500" s="45"/>
      <c r="L500" s="45">
        <v>0</v>
      </c>
      <c r="M500" s="46"/>
      <c r="N500" s="46"/>
      <c r="O500" s="46"/>
      <c r="P500" s="46"/>
      <c r="Q500" s="46"/>
      <c r="R500" s="46">
        <v>512695.91</v>
      </c>
      <c r="S500" s="46">
        <v>53600.46</v>
      </c>
      <c r="T500" s="46">
        <v>102586.23</v>
      </c>
      <c r="U500" s="47"/>
    </row>
    <row r="501" spans="1:21" ht="12.75" customHeight="1" x14ac:dyDescent="0.25">
      <c r="A501" s="36">
        <f t="shared" si="18"/>
        <v>487</v>
      </c>
      <c r="B501" s="36">
        <v>301</v>
      </c>
      <c r="C501" s="37" t="s">
        <v>617</v>
      </c>
      <c r="D501" s="36" t="s">
        <v>619</v>
      </c>
      <c r="E501" s="46">
        <f t="shared" si="17"/>
        <v>11423907.630000001</v>
      </c>
      <c r="F501" s="46">
        <v>2990229.99</v>
      </c>
      <c r="G501" s="46"/>
      <c r="H501" s="46"/>
      <c r="I501" s="46"/>
      <c r="J501" s="46"/>
      <c r="K501" s="45"/>
      <c r="L501" s="45">
        <v>0</v>
      </c>
      <c r="M501" s="46"/>
      <c r="N501" s="46"/>
      <c r="O501" s="46"/>
      <c r="P501" s="46">
        <v>7025187.4000000004</v>
      </c>
      <c r="Q501" s="46"/>
      <c r="R501" s="46">
        <v>1075234.27</v>
      </c>
      <c r="S501" s="46">
        <v>114239.08</v>
      </c>
      <c r="T501" s="46">
        <v>219016.89</v>
      </c>
      <c r="U501" s="47"/>
    </row>
    <row r="502" spans="1:21" ht="12.75" customHeight="1" x14ac:dyDescent="0.25">
      <c r="A502" s="36">
        <f t="shared" si="18"/>
        <v>488</v>
      </c>
      <c r="B502" s="36">
        <v>302</v>
      </c>
      <c r="C502" s="37" t="s">
        <v>617</v>
      </c>
      <c r="D502" s="36" t="s">
        <v>620</v>
      </c>
      <c r="E502" s="46">
        <f t="shared" si="17"/>
        <v>3671445.5399999996</v>
      </c>
      <c r="F502" s="46"/>
      <c r="G502" s="46"/>
      <c r="H502" s="46"/>
      <c r="I502" s="46">
        <v>3089873.88</v>
      </c>
      <c r="J502" s="46"/>
      <c r="K502" s="45"/>
      <c r="L502" s="45">
        <v>0</v>
      </c>
      <c r="M502" s="46"/>
      <c r="N502" s="46"/>
      <c r="O502" s="46"/>
      <c r="P502" s="46"/>
      <c r="Q502" s="46"/>
      <c r="R502" s="46">
        <v>477287.92</v>
      </c>
      <c r="S502" s="46">
        <v>36714.46</v>
      </c>
      <c r="T502" s="46">
        <v>67569.279999999999</v>
      </c>
      <c r="U502" s="47"/>
    </row>
    <row r="503" spans="1:21" ht="12.75" customHeight="1" x14ac:dyDescent="0.25">
      <c r="A503" s="36">
        <f t="shared" si="18"/>
        <v>489</v>
      </c>
      <c r="B503" s="36">
        <v>303</v>
      </c>
      <c r="C503" s="37" t="s">
        <v>617</v>
      </c>
      <c r="D503" s="36" t="s">
        <v>621</v>
      </c>
      <c r="E503" s="46">
        <f t="shared" si="17"/>
        <v>3691856.9899999998</v>
      </c>
      <c r="F503" s="46"/>
      <c r="G503" s="46"/>
      <c r="H503" s="46"/>
      <c r="I503" s="46">
        <v>3107052.07</v>
      </c>
      <c r="J503" s="46"/>
      <c r="K503" s="45"/>
      <c r="L503" s="45">
        <v>0</v>
      </c>
      <c r="M503" s="46"/>
      <c r="N503" s="46"/>
      <c r="O503" s="46"/>
      <c r="P503" s="46"/>
      <c r="Q503" s="46"/>
      <c r="R503" s="46">
        <v>479941.41</v>
      </c>
      <c r="S503" s="46">
        <v>36918.57</v>
      </c>
      <c r="T503" s="46">
        <v>67944.94</v>
      </c>
      <c r="U503" s="47"/>
    </row>
    <row r="504" spans="1:21" ht="12.75" customHeight="1" x14ac:dyDescent="0.25">
      <c r="A504" s="36">
        <f t="shared" si="18"/>
        <v>490</v>
      </c>
      <c r="B504" s="36">
        <v>304</v>
      </c>
      <c r="C504" s="37" t="s">
        <v>276</v>
      </c>
      <c r="D504" s="36" t="s">
        <v>622</v>
      </c>
      <c r="E504" s="46">
        <f t="shared" si="17"/>
        <v>20902044.020000003</v>
      </c>
      <c r="F504" s="46"/>
      <c r="G504" s="46">
        <v>2653605.42</v>
      </c>
      <c r="H504" s="46"/>
      <c r="I504" s="46"/>
      <c r="J504" s="46">
        <v>1072572.95</v>
      </c>
      <c r="K504" s="45"/>
      <c r="L504" s="45">
        <v>0</v>
      </c>
      <c r="M504" s="46"/>
      <c r="N504" s="46"/>
      <c r="O504" s="46"/>
      <c r="P504" s="46">
        <v>6972111.0599999996</v>
      </c>
      <c r="Q504" s="46">
        <v>7195538.71</v>
      </c>
      <c r="R504" s="46">
        <v>2407893.66</v>
      </c>
      <c r="S504" s="46">
        <v>209020.44</v>
      </c>
      <c r="T504" s="46">
        <v>391301.78</v>
      </c>
      <c r="U504" s="47"/>
    </row>
    <row r="505" spans="1:21" ht="12.75" hidden="1" customHeight="1" x14ac:dyDescent="0.25">
      <c r="A505" s="36"/>
      <c r="B505" s="36"/>
      <c r="C505" s="37"/>
      <c r="D505" s="36"/>
      <c r="E505" s="46">
        <f t="shared" si="17"/>
        <v>904</v>
      </c>
      <c r="F505" s="47">
        <f>COUNTIF(F201:F504, "&gt;0")</f>
        <v>121</v>
      </c>
      <c r="G505" s="47">
        <f>COUNTIF(G201:G504, "&gt;0")</f>
        <v>135</v>
      </c>
      <c r="H505" s="47">
        <f>COUNTIF(H201:H504, "&gt;0")</f>
        <v>132</v>
      </c>
      <c r="I505" s="47">
        <f>COUNTIF(I201:I504, "&gt;0")</f>
        <v>132</v>
      </c>
      <c r="J505" s="47">
        <f>COUNTIF(J201:J504, "&gt;0")</f>
        <v>66</v>
      </c>
      <c r="K505" s="47"/>
      <c r="L505" s="47"/>
      <c r="M505" s="47">
        <f>COUNTIF(M201:M504, "&gt;0")</f>
        <v>3</v>
      </c>
      <c r="N505" s="47">
        <f>COUNTIF(N201:N504, "&gt;0")</f>
        <v>94</v>
      </c>
      <c r="O505" s="47">
        <f>COUNTIF(O201:O504, "&gt;0")</f>
        <v>37</v>
      </c>
      <c r="P505" s="47">
        <f>COUNTIF(P201:P504, "&gt;0")</f>
        <v>92</v>
      </c>
      <c r="Q505" s="47">
        <f>COUNTIF(Q201:Q504, "&gt;0")</f>
        <v>92</v>
      </c>
      <c r="R505" s="46"/>
      <c r="S505" s="46"/>
      <c r="T505" s="46"/>
      <c r="U505" s="47"/>
    </row>
    <row r="506" spans="1:21" s="69" customFormat="1" ht="15" x14ac:dyDescent="0.25">
      <c r="A506" s="70"/>
      <c r="B506" s="70"/>
      <c r="C506" s="70"/>
      <c r="D506" s="27">
        <v>2027</v>
      </c>
      <c r="E506" s="32">
        <f t="shared" ref="E506:T506" si="19">SUM(E507:E765)</f>
        <v>8677384763.7506409</v>
      </c>
      <c r="F506" s="32">
        <f t="shared" si="19"/>
        <v>1007256625.11</v>
      </c>
      <c r="G506" s="32">
        <f t="shared" si="19"/>
        <v>440512405.42000008</v>
      </c>
      <c r="H506" s="32">
        <f t="shared" si="19"/>
        <v>366149157.11000007</v>
      </c>
      <c r="I506" s="32">
        <f t="shared" si="19"/>
        <v>350987785.7299999</v>
      </c>
      <c r="J506" s="32">
        <f t="shared" si="19"/>
        <v>61885970.460000016</v>
      </c>
      <c r="K506" s="32">
        <f t="shared" si="19"/>
        <v>0</v>
      </c>
      <c r="L506" s="32">
        <f t="shared" si="19"/>
        <v>393379.35000000003</v>
      </c>
      <c r="M506" s="32">
        <f t="shared" si="19"/>
        <v>74226343.403519988</v>
      </c>
      <c r="N506" s="32">
        <f t="shared" si="19"/>
        <v>1477811537.2099996</v>
      </c>
      <c r="O506" s="32">
        <f t="shared" si="19"/>
        <v>157608346.59</v>
      </c>
      <c r="P506" s="32">
        <f t="shared" si="19"/>
        <v>2625552376.1799998</v>
      </c>
      <c r="Q506" s="32">
        <f t="shared" si="19"/>
        <v>1010104936.0000004</v>
      </c>
      <c r="R506" s="32">
        <f t="shared" si="19"/>
        <v>852528376.94999969</v>
      </c>
      <c r="S506" s="32">
        <f t="shared" si="19"/>
        <v>86679737.409999982</v>
      </c>
      <c r="T506" s="32">
        <f t="shared" si="19"/>
        <v>165687786.82711998</v>
      </c>
      <c r="U506" s="91"/>
    </row>
    <row r="507" spans="1:21" ht="12.75" customHeight="1" x14ac:dyDescent="0.25">
      <c r="A507" s="36">
        <f>+A504+1</f>
        <v>491</v>
      </c>
      <c r="B507" s="36">
        <v>1</v>
      </c>
      <c r="C507" s="37" t="s">
        <v>214</v>
      </c>
      <c r="D507" s="36" t="s">
        <v>623</v>
      </c>
      <c r="E507" s="46">
        <f t="shared" ref="E507:E570" si="20">SUM(F507:T507)</f>
        <v>5729142.6600000001</v>
      </c>
      <c r="F507" s="46"/>
      <c r="G507" s="46"/>
      <c r="H507" s="46"/>
      <c r="I507" s="46"/>
      <c r="J507" s="46"/>
      <c r="K507" s="45"/>
      <c r="L507" s="45">
        <v>0</v>
      </c>
      <c r="M507" s="46"/>
      <c r="N507" s="46"/>
      <c r="O507" s="46"/>
      <c r="P507" s="46"/>
      <c r="Q507" s="46">
        <v>4989819.71</v>
      </c>
      <c r="R507" s="46">
        <v>572914.27</v>
      </c>
      <c r="S507" s="46">
        <v>57291.43</v>
      </c>
      <c r="T507" s="46">
        <v>109117.25</v>
      </c>
      <c r="U507" s="47"/>
    </row>
    <row r="508" spans="1:21" ht="12.75" customHeight="1" x14ac:dyDescent="0.25">
      <c r="A508" s="36">
        <v>492</v>
      </c>
      <c r="B508" s="36">
        <v>2</v>
      </c>
      <c r="C508" s="36" t="s">
        <v>334</v>
      </c>
      <c r="D508" s="36" t="s">
        <v>624</v>
      </c>
      <c r="E508" s="46">
        <f t="shared" si="20"/>
        <v>2917560.21</v>
      </c>
      <c r="F508" s="96">
        <v>2564316.59</v>
      </c>
      <c r="G508" s="46"/>
      <c r="H508" s="46"/>
      <c r="I508" s="46"/>
      <c r="J508" s="46"/>
      <c r="K508" s="45"/>
      <c r="L508" s="96">
        <v>264228.83</v>
      </c>
      <c r="M508" s="46"/>
      <c r="N508" s="46"/>
      <c r="O508" s="46"/>
      <c r="P508" s="46"/>
      <c r="Q508" s="46"/>
      <c r="R508" s="46"/>
      <c r="S508" s="46"/>
      <c r="T508" s="46">
        <v>89014.79</v>
      </c>
      <c r="U508" s="47"/>
    </row>
    <row r="509" spans="1:21" ht="12.75" customHeight="1" x14ac:dyDescent="0.25">
      <c r="A509" s="36">
        <v>493</v>
      </c>
      <c r="B509" s="36">
        <v>3</v>
      </c>
      <c r="C509" s="36" t="s">
        <v>342</v>
      </c>
      <c r="D509" s="36" t="s">
        <v>625</v>
      </c>
      <c r="E509" s="46">
        <f t="shared" si="20"/>
        <v>1512083.62</v>
      </c>
      <c r="F509" s="46">
        <v>1317992.1000000001</v>
      </c>
      <c r="G509" s="46"/>
      <c r="H509" s="46"/>
      <c r="I509" s="46"/>
      <c r="J509" s="46">
        <v>0</v>
      </c>
      <c r="K509" s="46"/>
      <c r="L509" s="41">
        <v>129150.52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/>
      <c r="S509" s="46"/>
      <c r="T509" s="46">
        <v>64941</v>
      </c>
      <c r="U509" s="47"/>
    </row>
    <row r="510" spans="1:21" ht="12.75" customHeight="1" x14ac:dyDescent="0.25">
      <c r="A510" s="36">
        <v>494</v>
      </c>
      <c r="B510" s="36">
        <v>4</v>
      </c>
      <c r="C510" s="37" t="s">
        <v>348</v>
      </c>
      <c r="D510" s="36" t="s">
        <v>626</v>
      </c>
      <c r="E510" s="46">
        <f t="shared" si="20"/>
        <v>16568503.629999999</v>
      </c>
      <c r="F510" s="46">
        <v>2893728.81</v>
      </c>
      <c r="G510" s="46">
        <v>1760790.05</v>
      </c>
      <c r="H510" s="46">
        <v>829688.95</v>
      </c>
      <c r="I510" s="46">
        <v>707080.94</v>
      </c>
      <c r="J510" s="46"/>
      <c r="K510" s="45"/>
      <c r="L510" s="45">
        <v>0</v>
      </c>
      <c r="M510" s="46"/>
      <c r="N510" s="46">
        <v>8371060.3600000003</v>
      </c>
      <c r="O510" s="46"/>
      <c r="P510" s="46"/>
      <c r="Q510" s="46"/>
      <c r="R510" s="46">
        <v>1522020.4</v>
      </c>
      <c r="S510" s="46">
        <v>165685.04</v>
      </c>
      <c r="T510" s="46">
        <v>318449.08</v>
      </c>
      <c r="U510" s="47"/>
    </row>
    <row r="511" spans="1:21" ht="12.75" customHeight="1" x14ac:dyDescent="0.25">
      <c r="A511" s="36">
        <f t="shared" ref="A511:A574" si="21">+A510+1</f>
        <v>495</v>
      </c>
      <c r="B511" s="36">
        <v>5</v>
      </c>
      <c r="C511" s="37" t="s">
        <v>348</v>
      </c>
      <c r="D511" s="36" t="s">
        <v>627</v>
      </c>
      <c r="E511" s="46">
        <f t="shared" si="20"/>
        <v>18991525.239999998</v>
      </c>
      <c r="F511" s="46">
        <v>3316915.33</v>
      </c>
      <c r="G511" s="46">
        <v>2018292.62</v>
      </c>
      <c r="H511" s="46">
        <v>951024.85</v>
      </c>
      <c r="I511" s="46">
        <v>810486.32</v>
      </c>
      <c r="J511" s="46"/>
      <c r="K511" s="45"/>
      <c r="L511" s="45">
        <v>0</v>
      </c>
      <c r="M511" s="46"/>
      <c r="N511" s="46">
        <v>9595266.2899999991</v>
      </c>
      <c r="O511" s="46"/>
      <c r="P511" s="46"/>
      <c r="Q511" s="46"/>
      <c r="R511" s="46">
        <v>1744604.67</v>
      </c>
      <c r="S511" s="46">
        <v>189915.25</v>
      </c>
      <c r="T511" s="46">
        <v>365019.91</v>
      </c>
      <c r="U511" s="47"/>
    </row>
    <row r="512" spans="1:21" ht="12.75" customHeight="1" x14ac:dyDescent="0.25">
      <c r="A512" s="36">
        <f t="shared" si="21"/>
        <v>496</v>
      </c>
      <c r="B512" s="36">
        <v>6</v>
      </c>
      <c r="C512" s="37" t="s">
        <v>348</v>
      </c>
      <c r="D512" s="36" t="s">
        <v>628</v>
      </c>
      <c r="E512" s="46">
        <f t="shared" si="20"/>
        <v>28866820.959999997</v>
      </c>
      <c r="F512" s="46">
        <v>6368975.4699999997</v>
      </c>
      <c r="G512" s="46">
        <v>2575660.58</v>
      </c>
      <c r="H512" s="46">
        <v>2756120.23</v>
      </c>
      <c r="I512" s="46">
        <v>2076063.19</v>
      </c>
      <c r="J512" s="46"/>
      <c r="K512" s="45"/>
      <c r="L512" s="45">
        <v>0</v>
      </c>
      <c r="M512" s="46"/>
      <c r="N512" s="46">
        <v>11560864.43</v>
      </c>
      <c r="O512" s="46"/>
      <c r="P512" s="46"/>
      <c r="Q512" s="46"/>
      <c r="R512" s="46">
        <v>2686385.02</v>
      </c>
      <c r="S512" s="46">
        <v>288668.21000000002</v>
      </c>
      <c r="T512" s="46">
        <v>554083.82999999996</v>
      </c>
      <c r="U512" s="47"/>
    </row>
    <row r="513" spans="1:21" ht="15" x14ac:dyDescent="0.25">
      <c r="A513" s="36">
        <f t="shared" si="21"/>
        <v>497</v>
      </c>
      <c r="B513" s="36">
        <v>7</v>
      </c>
      <c r="C513" s="37" t="s">
        <v>348</v>
      </c>
      <c r="D513" s="36" t="s">
        <v>629</v>
      </c>
      <c r="E513" s="46">
        <f t="shared" si="20"/>
        <v>27472200.090000004</v>
      </c>
      <c r="F513" s="46">
        <v>6061275.9699999997</v>
      </c>
      <c r="G513" s="46">
        <v>2451224.64</v>
      </c>
      <c r="H513" s="46">
        <v>2622965.89</v>
      </c>
      <c r="I513" s="46">
        <v>1975763.92</v>
      </c>
      <c r="J513" s="46"/>
      <c r="K513" s="45"/>
      <c r="L513" s="45">
        <v>0</v>
      </c>
      <c r="M513" s="46"/>
      <c r="N513" s="46">
        <v>11002333.140000001</v>
      </c>
      <c r="O513" s="46"/>
      <c r="P513" s="46"/>
      <c r="Q513" s="46"/>
      <c r="R513" s="46">
        <v>2556599.73</v>
      </c>
      <c r="S513" s="46">
        <v>274722</v>
      </c>
      <c r="T513" s="46">
        <v>527314.80000000005</v>
      </c>
      <c r="U513" s="47"/>
    </row>
    <row r="514" spans="1:21" ht="15" x14ac:dyDescent="0.25">
      <c r="A514" s="36">
        <f t="shared" si="21"/>
        <v>498</v>
      </c>
      <c r="B514" s="36">
        <v>8</v>
      </c>
      <c r="C514" s="37" t="s">
        <v>348</v>
      </c>
      <c r="D514" s="36" t="s">
        <v>630</v>
      </c>
      <c r="E514" s="46">
        <f t="shared" si="20"/>
        <v>30958436.520000003</v>
      </c>
      <c r="F514" s="46">
        <v>4410741.42</v>
      </c>
      <c r="G514" s="46">
        <v>1783736.31</v>
      </c>
      <c r="H514" s="46">
        <v>1908711.03</v>
      </c>
      <c r="I514" s="46">
        <v>1437747.4</v>
      </c>
      <c r="J514" s="46"/>
      <c r="K514" s="45"/>
      <c r="L514" s="45">
        <v>0</v>
      </c>
      <c r="M514" s="46"/>
      <c r="N514" s="46">
        <v>8006308.7000000002</v>
      </c>
      <c r="O514" s="46"/>
      <c r="P514" s="46">
        <v>5068182.55</v>
      </c>
      <c r="Q514" s="46">
        <v>4483691.08</v>
      </c>
      <c r="R514" s="46">
        <v>2957130.82</v>
      </c>
      <c r="S514" s="46">
        <v>309584.37</v>
      </c>
      <c r="T514" s="46">
        <v>592602.84</v>
      </c>
      <c r="U514" s="47"/>
    </row>
    <row r="515" spans="1:21" ht="12.75" customHeight="1" x14ac:dyDescent="0.25">
      <c r="A515" s="36">
        <f t="shared" si="21"/>
        <v>499</v>
      </c>
      <c r="B515" s="36">
        <v>9</v>
      </c>
      <c r="C515" s="37" t="s">
        <v>348</v>
      </c>
      <c r="D515" s="36" t="s">
        <v>631</v>
      </c>
      <c r="E515" s="46">
        <f t="shared" si="20"/>
        <v>20008615.789999999</v>
      </c>
      <c r="F515" s="46">
        <v>4414562.42</v>
      </c>
      <c r="G515" s="46">
        <v>1785281.55</v>
      </c>
      <c r="H515" s="46">
        <v>1910364.53</v>
      </c>
      <c r="I515" s="46">
        <v>1438992.91</v>
      </c>
      <c r="J515" s="46"/>
      <c r="K515" s="45"/>
      <c r="L515" s="45">
        <v>0</v>
      </c>
      <c r="M515" s="46"/>
      <c r="N515" s="46">
        <v>8013244.5199999996</v>
      </c>
      <c r="O515" s="46"/>
      <c r="P515" s="46"/>
      <c r="Q515" s="46"/>
      <c r="R515" s="46">
        <v>1862028.58</v>
      </c>
      <c r="S515" s="46">
        <v>200086.16</v>
      </c>
      <c r="T515" s="46">
        <v>384055.12</v>
      </c>
      <c r="U515" s="47"/>
    </row>
    <row r="516" spans="1:21" ht="12.75" customHeight="1" x14ac:dyDescent="0.25">
      <c r="A516" s="36">
        <f t="shared" si="21"/>
        <v>500</v>
      </c>
      <c r="B516" s="36">
        <v>10</v>
      </c>
      <c r="C516" s="37" t="s">
        <v>348</v>
      </c>
      <c r="D516" s="36" t="s">
        <v>632</v>
      </c>
      <c r="E516" s="46">
        <f t="shared" si="20"/>
        <v>19974102.82</v>
      </c>
      <c r="F516" s="46">
        <v>4406947.72</v>
      </c>
      <c r="G516" s="46">
        <v>1782202.11</v>
      </c>
      <c r="H516" s="46">
        <v>1907069.33</v>
      </c>
      <c r="I516" s="46">
        <v>1436510.79</v>
      </c>
      <c r="J516" s="46"/>
      <c r="K516" s="45"/>
      <c r="L516" s="45">
        <v>0</v>
      </c>
      <c r="M516" s="46"/>
      <c r="N516" s="46">
        <v>7999422.4199999999</v>
      </c>
      <c r="O516" s="46"/>
      <c r="P516" s="46"/>
      <c r="Q516" s="46"/>
      <c r="R516" s="46">
        <v>1858816.76</v>
      </c>
      <c r="S516" s="46">
        <v>199741.03</v>
      </c>
      <c r="T516" s="46">
        <v>383392.66</v>
      </c>
      <c r="U516" s="47"/>
    </row>
    <row r="517" spans="1:21" ht="15" x14ac:dyDescent="0.25">
      <c r="A517" s="36">
        <f t="shared" si="21"/>
        <v>501</v>
      </c>
      <c r="B517" s="36">
        <v>11</v>
      </c>
      <c r="C517" s="37" t="s">
        <v>379</v>
      </c>
      <c r="D517" s="36" t="s">
        <v>633</v>
      </c>
      <c r="E517" s="46">
        <f t="shared" si="20"/>
        <v>2170854.9699999997</v>
      </c>
      <c r="F517" s="46">
        <v>930814.34</v>
      </c>
      <c r="G517" s="46">
        <v>332899.28000000003</v>
      </c>
      <c r="H517" s="46">
        <v>127763.4</v>
      </c>
      <c r="I517" s="46">
        <v>502177.44</v>
      </c>
      <c r="J517" s="46"/>
      <c r="K517" s="45"/>
      <c r="L517" s="45">
        <v>0</v>
      </c>
      <c r="M517" s="46"/>
      <c r="N517" s="46"/>
      <c r="O517" s="46"/>
      <c r="P517" s="46"/>
      <c r="Q517" s="46"/>
      <c r="R517" s="46">
        <v>214081.57</v>
      </c>
      <c r="S517" s="46">
        <v>21708.55</v>
      </c>
      <c r="T517" s="46">
        <v>41410.39</v>
      </c>
      <c r="U517" s="47"/>
    </row>
    <row r="518" spans="1:21" ht="12.75" customHeight="1" x14ac:dyDescent="0.25">
      <c r="A518" s="36">
        <f t="shared" si="21"/>
        <v>502</v>
      </c>
      <c r="B518" s="36">
        <v>12</v>
      </c>
      <c r="C518" s="37" t="s">
        <v>379</v>
      </c>
      <c r="D518" s="36" t="s">
        <v>634</v>
      </c>
      <c r="E518" s="46">
        <f t="shared" si="20"/>
        <v>6156974.6600000001</v>
      </c>
      <c r="F518" s="46">
        <v>1032815.04</v>
      </c>
      <c r="G518" s="46">
        <v>369379.12</v>
      </c>
      <c r="H518" s="46">
        <v>141764.01</v>
      </c>
      <c r="I518" s="46">
        <v>557207.15</v>
      </c>
      <c r="J518" s="46"/>
      <c r="K518" s="45"/>
      <c r="L518" s="45">
        <v>0</v>
      </c>
      <c r="M518" s="46"/>
      <c r="N518" s="46">
        <v>1262535.23</v>
      </c>
      <c r="O518" s="46"/>
      <c r="P518" s="46"/>
      <c r="Q518" s="46">
        <v>2016031.09</v>
      </c>
      <c r="R518" s="46">
        <v>598029.43000000005</v>
      </c>
      <c r="S518" s="46">
        <v>61569.75</v>
      </c>
      <c r="T518" s="46">
        <v>117643.84</v>
      </c>
      <c r="U518" s="47"/>
    </row>
    <row r="519" spans="1:21" ht="12.75" customHeight="1" x14ac:dyDescent="0.25">
      <c r="A519" s="36">
        <f t="shared" si="21"/>
        <v>503</v>
      </c>
      <c r="B519" s="36">
        <v>13</v>
      </c>
      <c r="C519" s="37" t="s">
        <v>379</v>
      </c>
      <c r="D519" s="36" t="s">
        <v>635</v>
      </c>
      <c r="E519" s="46">
        <f t="shared" si="20"/>
        <v>6916948.04</v>
      </c>
      <c r="F519" s="46">
        <v>2965833.51</v>
      </c>
      <c r="G519" s="46">
        <v>1060709.73</v>
      </c>
      <c r="H519" s="46">
        <v>407089.77</v>
      </c>
      <c r="I519" s="46">
        <v>1600077.06</v>
      </c>
      <c r="J519" s="46"/>
      <c r="K519" s="45"/>
      <c r="L519" s="45">
        <v>0</v>
      </c>
      <c r="M519" s="46"/>
      <c r="N519" s="46"/>
      <c r="O519" s="46"/>
      <c r="P519" s="46"/>
      <c r="Q519" s="46"/>
      <c r="R519" s="46">
        <v>682123.47</v>
      </c>
      <c r="S519" s="46">
        <v>69169.48</v>
      </c>
      <c r="T519" s="46">
        <v>131945.01999999999</v>
      </c>
      <c r="U519" s="47"/>
    </row>
    <row r="520" spans="1:21" ht="12.75" customHeight="1" x14ac:dyDescent="0.25">
      <c r="A520" s="36">
        <f t="shared" si="21"/>
        <v>504</v>
      </c>
      <c r="B520" s="36">
        <v>14</v>
      </c>
      <c r="C520" s="37" t="s">
        <v>379</v>
      </c>
      <c r="D520" s="36" t="s">
        <v>636</v>
      </c>
      <c r="E520" s="46">
        <f t="shared" si="20"/>
        <v>24315959.229999997</v>
      </c>
      <c r="F520" s="46">
        <v>2909463.77</v>
      </c>
      <c r="G520" s="46">
        <v>1040549.48</v>
      </c>
      <c r="H520" s="46">
        <v>399352.47</v>
      </c>
      <c r="I520" s="46">
        <v>1569665.4</v>
      </c>
      <c r="J520" s="46"/>
      <c r="K520" s="45"/>
      <c r="L520" s="45">
        <v>0</v>
      </c>
      <c r="M520" s="46"/>
      <c r="N520" s="46">
        <v>3556590.84</v>
      </c>
      <c r="O520" s="46"/>
      <c r="P520" s="46">
        <v>6071960.1500000004</v>
      </c>
      <c r="Q520" s="46">
        <v>5679206.0199999996</v>
      </c>
      <c r="R520" s="46">
        <v>2381824.65</v>
      </c>
      <c r="S520" s="46">
        <v>243159.59</v>
      </c>
      <c r="T520" s="46">
        <v>464186.86</v>
      </c>
      <c r="U520" s="47"/>
    </row>
    <row r="521" spans="1:21" ht="12.75" customHeight="1" x14ac:dyDescent="0.25">
      <c r="A521" s="36">
        <f t="shared" si="21"/>
        <v>505</v>
      </c>
      <c r="B521" s="36">
        <v>15</v>
      </c>
      <c r="C521" s="37" t="s">
        <v>379</v>
      </c>
      <c r="D521" s="36" t="s">
        <v>637</v>
      </c>
      <c r="E521" s="46">
        <f t="shared" si="20"/>
        <v>10471814.680000002</v>
      </c>
      <c r="F521" s="46">
        <v>1252978.1399999999</v>
      </c>
      <c r="G521" s="46">
        <v>448118.91</v>
      </c>
      <c r="H521" s="46">
        <v>171983.55</v>
      </c>
      <c r="I521" s="46">
        <v>675985.88</v>
      </c>
      <c r="J521" s="46"/>
      <c r="K521" s="45"/>
      <c r="L521" s="45">
        <v>0</v>
      </c>
      <c r="M521" s="46"/>
      <c r="N521" s="46">
        <v>1531667.32</v>
      </c>
      <c r="O521" s="46"/>
      <c r="P521" s="46">
        <v>2614926.31</v>
      </c>
      <c r="Q521" s="46">
        <v>2445784.37</v>
      </c>
      <c r="R521" s="46">
        <v>1025747.17</v>
      </c>
      <c r="S521" s="46">
        <v>104718.15</v>
      </c>
      <c r="T521" s="46">
        <v>199904.88</v>
      </c>
      <c r="U521" s="47"/>
    </row>
    <row r="522" spans="1:21" ht="12.75" customHeight="1" x14ac:dyDescent="0.25">
      <c r="A522" s="36">
        <f t="shared" si="21"/>
        <v>506</v>
      </c>
      <c r="B522" s="36">
        <v>16</v>
      </c>
      <c r="C522" s="37" t="s">
        <v>217</v>
      </c>
      <c r="D522" s="36" t="s">
        <v>638</v>
      </c>
      <c r="E522" s="46">
        <f t="shared" si="20"/>
        <v>8499222.6900000013</v>
      </c>
      <c r="F522" s="46"/>
      <c r="G522" s="46"/>
      <c r="H522" s="46">
        <v>4432124.1500000004</v>
      </c>
      <c r="I522" s="46">
        <v>2870185.11</v>
      </c>
      <c r="J522" s="46"/>
      <c r="K522" s="45"/>
      <c r="L522" s="45">
        <v>0</v>
      </c>
      <c r="M522" s="46"/>
      <c r="N522" s="46"/>
      <c r="O522" s="46"/>
      <c r="P522" s="46"/>
      <c r="Q522" s="46"/>
      <c r="R522" s="46">
        <v>952234.49</v>
      </c>
      <c r="S522" s="46">
        <v>84992.23</v>
      </c>
      <c r="T522" s="46">
        <v>159686.71</v>
      </c>
      <c r="U522" s="47"/>
    </row>
    <row r="523" spans="1:21" ht="12.75" customHeight="1" x14ac:dyDescent="0.25">
      <c r="A523" s="36">
        <f t="shared" si="21"/>
        <v>507</v>
      </c>
      <c r="B523" s="36">
        <v>17</v>
      </c>
      <c r="C523" s="37" t="s">
        <v>217</v>
      </c>
      <c r="D523" s="36" t="s">
        <v>639</v>
      </c>
      <c r="E523" s="46">
        <f t="shared" si="20"/>
        <v>11453111.07</v>
      </c>
      <c r="F523" s="46">
        <v>6933025.29</v>
      </c>
      <c r="G523" s="46">
        <v>3194481.79</v>
      </c>
      <c r="H523" s="46"/>
      <c r="I523" s="46"/>
      <c r="J523" s="46"/>
      <c r="K523" s="45"/>
      <c r="L523" s="45">
        <v>0</v>
      </c>
      <c r="M523" s="46"/>
      <c r="N523" s="46"/>
      <c r="O523" s="46"/>
      <c r="P523" s="46"/>
      <c r="Q523" s="46"/>
      <c r="R523" s="46">
        <v>989604.81</v>
      </c>
      <c r="S523" s="46">
        <v>114531.11</v>
      </c>
      <c r="T523" s="46">
        <v>221468.07</v>
      </c>
      <c r="U523" s="47"/>
    </row>
    <row r="524" spans="1:21" ht="12.75" customHeight="1" x14ac:dyDescent="0.25">
      <c r="A524" s="36">
        <f t="shared" si="21"/>
        <v>508</v>
      </c>
      <c r="B524" s="36">
        <v>18</v>
      </c>
      <c r="C524" s="37" t="s">
        <v>230</v>
      </c>
      <c r="D524" s="36" t="s">
        <v>640</v>
      </c>
      <c r="E524" s="46">
        <f t="shared" si="20"/>
        <v>21006225.199999999</v>
      </c>
      <c r="F524" s="46"/>
      <c r="G524" s="46"/>
      <c r="H524" s="46"/>
      <c r="I524" s="46"/>
      <c r="J524" s="46"/>
      <c r="K524" s="45"/>
      <c r="L524" s="45">
        <v>0</v>
      </c>
      <c r="M524" s="46"/>
      <c r="N524" s="46"/>
      <c r="O524" s="46"/>
      <c r="P524" s="46">
        <v>18295455.859999999</v>
      </c>
      <c r="Q524" s="46"/>
      <c r="R524" s="46">
        <v>2100622.52</v>
      </c>
      <c r="S524" s="46">
        <v>210062.25</v>
      </c>
      <c r="T524" s="46">
        <v>400084.57</v>
      </c>
      <c r="U524" s="47"/>
    </row>
    <row r="525" spans="1:21" ht="12.75" customHeight="1" x14ac:dyDescent="0.25">
      <c r="A525" s="36">
        <f t="shared" si="21"/>
        <v>509</v>
      </c>
      <c r="B525" s="36">
        <v>19</v>
      </c>
      <c r="C525" s="37" t="s">
        <v>58</v>
      </c>
      <c r="D525" s="36" t="s">
        <v>641</v>
      </c>
      <c r="E525" s="46">
        <f t="shared" si="20"/>
        <v>77125053.570000008</v>
      </c>
      <c r="F525" s="46">
        <v>12091543.060000001</v>
      </c>
      <c r="G525" s="46">
        <v>5824889.3099999996</v>
      </c>
      <c r="H525" s="46">
        <v>3557254.55</v>
      </c>
      <c r="I525" s="46">
        <v>3440696.39</v>
      </c>
      <c r="J525" s="46"/>
      <c r="K525" s="45"/>
      <c r="L525" s="45">
        <v>0</v>
      </c>
      <c r="M525" s="46"/>
      <c r="N525" s="46">
        <v>17468100.719999999</v>
      </c>
      <c r="O525" s="46">
        <v>7272312.4100000001</v>
      </c>
      <c r="P525" s="46">
        <v>17857391.379999999</v>
      </c>
      <c r="Q525" s="46"/>
      <c r="R525" s="46">
        <v>7365260.4000000004</v>
      </c>
      <c r="S525" s="46">
        <v>771250.54</v>
      </c>
      <c r="T525" s="46">
        <v>1476354.81</v>
      </c>
      <c r="U525" s="47"/>
    </row>
    <row r="526" spans="1:21" ht="12.75" customHeight="1" x14ac:dyDescent="0.25">
      <c r="A526" s="36">
        <f t="shared" si="21"/>
        <v>510</v>
      </c>
      <c r="B526" s="36">
        <v>20</v>
      </c>
      <c r="C526" s="37" t="s">
        <v>58</v>
      </c>
      <c r="D526" s="36" t="s">
        <v>642</v>
      </c>
      <c r="E526" s="46">
        <f t="shared" si="20"/>
        <v>52066179.520000003</v>
      </c>
      <c r="F526" s="46">
        <v>8162852.7000000002</v>
      </c>
      <c r="G526" s="46">
        <v>3932311.47</v>
      </c>
      <c r="H526" s="46">
        <v>2401459</v>
      </c>
      <c r="I526" s="46">
        <v>2322772.0099999998</v>
      </c>
      <c r="J526" s="46"/>
      <c r="K526" s="45"/>
      <c r="L526" s="45">
        <v>0</v>
      </c>
      <c r="M526" s="46"/>
      <c r="N526" s="46">
        <v>11792500.949999999</v>
      </c>
      <c r="O526" s="46">
        <v>4909449.08</v>
      </c>
      <c r="P526" s="46">
        <v>12055306.32</v>
      </c>
      <c r="Q526" s="46"/>
      <c r="R526" s="46">
        <v>4972197.13</v>
      </c>
      <c r="S526" s="46">
        <v>520661.8</v>
      </c>
      <c r="T526" s="46">
        <v>996669.06</v>
      </c>
      <c r="U526" s="47"/>
    </row>
    <row r="527" spans="1:21" ht="15" x14ac:dyDescent="0.25">
      <c r="A527" s="36">
        <f t="shared" si="21"/>
        <v>511</v>
      </c>
      <c r="B527" s="36">
        <v>21</v>
      </c>
      <c r="C527" s="37" t="s">
        <v>58</v>
      </c>
      <c r="D527" s="36" t="s">
        <v>643</v>
      </c>
      <c r="E527" s="46">
        <f t="shared" si="20"/>
        <v>51842344.399999991</v>
      </c>
      <c r="F527" s="46">
        <v>8127760.1799999997</v>
      </c>
      <c r="G527" s="46">
        <v>3915406.26</v>
      </c>
      <c r="H527" s="46">
        <v>2391135.0099999998</v>
      </c>
      <c r="I527" s="46">
        <v>2312786.2999999998</v>
      </c>
      <c r="J527" s="46"/>
      <c r="K527" s="45"/>
      <c r="L527" s="45">
        <v>0</v>
      </c>
      <c r="M527" s="46"/>
      <c r="N527" s="46">
        <v>11741804.4</v>
      </c>
      <c r="O527" s="46">
        <v>4888343.12</v>
      </c>
      <c r="P527" s="46">
        <v>12003479.949999999</v>
      </c>
      <c r="Q527" s="46"/>
      <c r="R527" s="46">
        <v>4950821.41</v>
      </c>
      <c r="S527" s="46">
        <v>518423.44</v>
      </c>
      <c r="T527" s="46">
        <v>992384.33</v>
      </c>
      <c r="U527" s="47"/>
    </row>
    <row r="528" spans="1:21" ht="12.75" customHeight="1" x14ac:dyDescent="0.25">
      <c r="A528" s="36">
        <f t="shared" si="21"/>
        <v>512</v>
      </c>
      <c r="B528" s="36">
        <v>22</v>
      </c>
      <c r="C528" s="37" t="s">
        <v>58</v>
      </c>
      <c r="D528" s="36" t="s">
        <v>644</v>
      </c>
      <c r="E528" s="46">
        <f t="shared" si="20"/>
        <v>51895638.480000004</v>
      </c>
      <c r="F528" s="46">
        <v>8136115.54</v>
      </c>
      <c r="G528" s="46">
        <v>3919431.32</v>
      </c>
      <c r="H528" s="46">
        <v>2393593.1</v>
      </c>
      <c r="I528" s="46">
        <v>2315163.85</v>
      </c>
      <c r="J528" s="46"/>
      <c r="K528" s="45"/>
      <c r="L528" s="45">
        <v>0</v>
      </c>
      <c r="M528" s="46"/>
      <c r="N528" s="46">
        <v>11753875.01</v>
      </c>
      <c r="O528" s="46">
        <v>4893368.3499999996</v>
      </c>
      <c r="P528" s="46">
        <v>12015819.560000001</v>
      </c>
      <c r="Q528" s="46"/>
      <c r="R528" s="46">
        <v>4955910.87</v>
      </c>
      <c r="S528" s="46">
        <v>518956.38</v>
      </c>
      <c r="T528" s="46">
        <v>993404.5</v>
      </c>
      <c r="U528" s="47"/>
    </row>
    <row r="529" spans="1:21" ht="12.75" customHeight="1" x14ac:dyDescent="0.25">
      <c r="A529" s="36">
        <f t="shared" si="21"/>
        <v>513</v>
      </c>
      <c r="B529" s="36">
        <v>23</v>
      </c>
      <c r="C529" s="37" t="s">
        <v>58</v>
      </c>
      <c r="D529" s="36" t="s">
        <v>645</v>
      </c>
      <c r="E529" s="46">
        <f t="shared" si="20"/>
        <v>52799505.979999997</v>
      </c>
      <c r="F529" s="46">
        <v>8277822.4500000002</v>
      </c>
      <c r="G529" s="46">
        <v>3987696.14</v>
      </c>
      <c r="H529" s="46">
        <v>2435282.37</v>
      </c>
      <c r="I529" s="46">
        <v>2355487.11</v>
      </c>
      <c r="J529" s="46"/>
      <c r="K529" s="45"/>
      <c r="L529" s="45">
        <v>0</v>
      </c>
      <c r="M529" s="46"/>
      <c r="N529" s="46">
        <v>11958592.51</v>
      </c>
      <c r="O529" s="46">
        <v>4978596.25</v>
      </c>
      <c r="P529" s="46">
        <v>12225099.359999999</v>
      </c>
      <c r="Q529" s="46"/>
      <c r="R529" s="46">
        <v>5042228.08</v>
      </c>
      <c r="S529" s="46">
        <v>527995.06000000006</v>
      </c>
      <c r="T529" s="46">
        <v>1010706.65</v>
      </c>
      <c r="U529" s="47"/>
    </row>
    <row r="530" spans="1:21" ht="15" x14ac:dyDescent="0.25">
      <c r="A530" s="36">
        <f t="shared" si="21"/>
        <v>514</v>
      </c>
      <c r="B530" s="36">
        <v>24</v>
      </c>
      <c r="C530" s="37" t="s">
        <v>58</v>
      </c>
      <c r="D530" s="36" t="s">
        <v>646</v>
      </c>
      <c r="E530" s="46">
        <f t="shared" si="20"/>
        <v>51656880.999999993</v>
      </c>
      <c r="F530" s="46">
        <v>8098683.5300000003</v>
      </c>
      <c r="G530" s="46">
        <v>3901399.09</v>
      </c>
      <c r="H530" s="46">
        <v>2382580.84</v>
      </c>
      <c r="I530" s="46">
        <v>2304512.42</v>
      </c>
      <c r="J530" s="46"/>
      <c r="K530" s="45"/>
      <c r="L530" s="45">
        <v>0</v>
      </c>
      <c r="M530" s="46"/>
      <c r="N530" s="46">
        <v>11699798.689999999</v>
      </c>
      <c r="O530" s="46">
        <v>4870855.3099999996</v>
      </c>
      <c r="P530" s="46">
        <v>11960538.1</v>
      </c>
      <c r="Q530" s="46"/>
      <c r="R530" s="46">
        <v>4933110.09</v>
      </c>
      <c r="S530" s="46">
        <v>516568.81</v>
      </c>
      <c r="T530" s="46">
        <v>988834.12</v>
      </c>
      <c r="U530" s="47"/>
    </row>
    <row r="531" spans="1:21" ht="15" x14ac:dyDescent="0.25">
      <c r="A531" s="36">
        <f t="shared" si="21"/>
        <v>515</v>
      </c>
      <c r="B531" s="36">
        <v>25</v>
      </c>
      <c r="C531" s="37" t="s">
        <v>58</v>
      </c>
      <c r="D531" s="36" t="s">
        <v>647</v>
      </c>
      <c r="E531" s="46">
        <f t="shared" si="20"/>
        <v>51961723.149999991</v>
      </c>
      <c r="F531" s="46">
        <v>8146476.1900000004</v>
      </c>
      <c r="G531" s="46">
        <v>3924422.38</v>
      </c>
      <c r="H531" s="46">
        <v>2396641.14</v>
      </c>
      <c r="I531" s="46">
        <v>2318112.0099999998</v>
      </c>
      <c r="J531" s="46"/>
      <c r="K531" s="45"/>
      <c r="L531" s="45">
        <v>0</v>
      </c>
      <c r="M531" s="46"/>
      <c r="N531" s="46">
        <v>11768842.57</v>
      </c>
      <c r="O531" s="46">
        <v>4899599.63</v>
      </c>
      <c r="P531" s="46">
        <v>12031120.68</v>
      </c>
      <c r="Q531" s="46"/>
      <c r="R531" s="46">
        <v>4962221.8</v>
      </c>
      <c r="S531" s="46">
        <v>519617.23</v>
      </c>
      <c r="T531" s="46">
        <v>994669.52</v>
      </c>
      <c r="U531" s="47"/>
    </row>
    <row r="532" spans="1:21" ht="12.75" customHeight="1" x14ac:dyDescent="0.25">
      <c r="A532" s="36">
        <f t="shared" si="21"/>
        <v>516</v>
      </c>
      <c r="B532" s="36">
        <v>26</v>
      </c>
      <c r="C532" s="37" t="s">
        <v>58</v>
      </c>
      <c r="D532" s="36" t="s">
        <v>648</v>
      </c>
      <c r="E532" s="46">
        <f t="shared" si="20"/>
        <v>32743927.41</v>
      </c>
      <c r="F532" s="46">
        <v>8201955.7800000003</v>
      </c>
      <c r="G532" s="46">
        <v>3951148.7</v>
      </c>
      <c r="H532" s="46">
        <v>2412962.88</v>
      </c>
      <c r="I532" s="46">
        <v>2333898.9500000002</v>
      </c>
      <c r="J532" s="46"/>
      <c r="K532" s="45"/>
      <c r="L532" s="45">
        <v>0</v>
      </c>
      <c r="M532" s="46"/>
      <c r="N532" s="46">
        <v>11848991.390000001</v>
      </c>
      <c r="O532" s="46"/>
      <c r="P532" s="46"/>
      <c r="Q532" s="46"/>
      <c r="R532" s="46">
        <v>3038848.96</v>
      </c>
      <c r="S532" s="46">
        <v>327439.27</v>
      </c>
      <c r="T532" s="46">
        <v>628681.48</v>
      </c>
      <c r="U532" s="47"/>
    </row>
    <row r="533" spans="1:21" ht="15" x14ac:dyDescent="0.25">
      <c r="A533" s="36">
        <f t="shared" si="21"/>
        <v>517</v>
      </c>
      <c r="B533" s="36">
        <v>27</v>
      </c>
      <c r="C533" s="37" t="s">
        <v>65</v>
      </c>
      <c r="D533" s="36" t="s">
        <v>649</v>
      </c>
      <c r="E533" s="46">
        <f t="shared" si="20"/>
        <v>52126435.330000006</v>
      </c>
      <c r="F533" s="46"/>
      <c r="G533" s="46">
        <v>9708256.1899999995</v>
      </c>
      <c r="H533" s="46">
        <v>5928823.1399999997</v>
      </c>
      <c r="I533" s="46"/>
      <c r="J533" s="46"/>
      <c r="K533" s="45"/>
      <c r="L533" s="45">
        <v>0</v>
      </c>
      <c r="M533" s="46"/>
      <c r="N533" s="46"/>
      <c r="O533" s="46"/>
      <c r="P533" s="46">
        <v>29762648.030000001</v>
      </c>
      <c r="Q533" s="46"/>
      <c r="R533" s="46">
        <v>5212643.53</v>
      </c>
      <c r="S533" s="46">
        <v>521264.35</v>
      </c>
      <c r="T533" s="46">
        <v>992800.09</v>
      </c>
      <c r="U533" s="47"/>
    </row>
    <row r="534" spans="1:21" ht="15" x14ac:dyDescent="0.25">
      <c r="A534" s="36">
        <f t="shared" si="21"/>
        <v>518</v>
      </c>
      <c r="B534" s="36">
        <v>28</v>
      </c>
      <c r="C534" s="37" t="s">
        <v>65</v>
      </c>
      <c r="D534" s="36" t="s">
        <v>650</v>
      </c>
      <c r="E534" s="46">
        <f t="shared" si="20"/>
        <v>47137559.409999996</v>
      </c>
      <c r="F534" s="46"/>
      <c r="G534" s="46"/>
      <c r="H534" s="46"/>
      <c r="I534" s="46">
        <v>4622719.54</v>
      </c>
      <c r="J534" s="46"/>
      <c r="K534" s="45"/>
      <c r="L534" s="45">
        <v>0</v>
      </c>
      <c r="M534" s="46"/>
      <c r="N534" s="46"/>
      <c r="O534" s="46"/>
      <c r="P534" s="46">
        <v>23992152.370000001</v>
      </c>
      <c r="Q534" s="46">
        <v>12278516.35</v>
      </c>
      <c r="R534" s="46">
        <v>4878539.9800000004</v>
      </c>
      <c r="S534" s="46">
        <v>471375.59</v>
      </c>
      <c r="T534" s="46">
        <v>894255.58</v>
      </c>
      <c r="U534" s="47"/>
    </row>
    <row r="535" spans="1:21" ht="15" x14ac:dyDescent="0.25">
      <c r="A535" s="36">
        <f t="shared" si="21"/>
        <v>519</v>
      </c>
      <c r="B535" s="36">
        <v>29</v>
      </c>
      <c r="C535" s="37" t="s">
        <v>65</v>
      </c>
      <c r="D535" s="36" t="s">
        <v>651</v>
      </c>
      <c r="E535" s="46">
        <f t="shared" si="20"/>
        <v>14122140.76</v>
      </c>
      <c r="F535" s="46"/>
      <c r="G535" s="46"/>
      <c r="H535" s="46"/>
      <c r="I535" s="46"/>
      <c r="J535" s="46"/>
      <c r="K535" s="45"/>
      <c r="L535" s="45">
        <v>0</v>
      </c>
      <c r="M535" s="46"/>
      <c r="N535" s="46"/>
      <c r="O535" s="46"/>
      <c r="P535" s="46"/>
      <c r="Q535" s="46">
        <v>12299734.98</v>
      </c>
      <c r="R535" s="46">
        <v>1412214.08</v>
      </c>
      <c r="S535" s="46">
        <v>141221.41</v>
      </c>
      <c r="T535" s="46">
        <v>268970.28999999998</v>
      </c>
      <c r="U535" s="47"/>
    </row>
    <row r="536" spans="1:21" ht="15" x14ac:dyDescent="0.25">
      <c r="A536" s="36">
        <f t="shared" si="21"/>
        <v>520</v>
      </c>
      <c r="B536" s="36">
        <v>30</v>
      </c>
      <c r="C536" s="37" t="s">
        <v>65</v>
      </c>
      <c r="D536" s="36" t="s">
        <v>652</v>
      </c>
      <c r="E536" s="46">
        <f t="shared" si="20"/>
        <v>5113172.3800000008</v>
      </c>
      <c r="F536" s="46"/>
      <c r="G536" s="46"/>
      <c r="H536" s="46"/>
      <c r="I536" s="46"/>
      <c r="J536" s="46"/>
      <c r="K536" s="45"/>
      <c r="L536" s="45">
        <v>0</v>
      </c>
      <c r="M536" s="46"/>
      <c r="N536" s="46"/>
      <c r="O536" s="46"/>
      <c r="P536" s="46">
        <v>4453337.9400000004</v>
      </c>
      <c r="Q536" s="46"/>
      <c r="R536" s="46">
        <v>511317.24</v>
      </c>
      <c r="S536" s="46">
        <v>51131.72</v>
      </c>
      <c r="T536" s="46">
        <v>97385.48</v>
      </c>
      <c r="U536" s="47"/>
    </row>
    <row r="537" spans="1:21" ht="15" x14ac:dyDescent="0.25">
      <c r="A537" s="36">
        <f t="shared" si="21"/>
        <v>521</v>
      </c>
      <c r="B537" s="36">
        <v>31</v>
      </c>
      <c r="C537" s="37" t="s">
        <v>72</v>
      </c>
      <c r="D537" s="36" t="s">
        <v>653</v>
      </c>
      <c r="E537" s="46">
        <f t="shared" si="20"/>
        <v>31030477.109999999</v>
      </c>
      <c r="F537" s="46"/>
      <c r="G537" s="46"/>
      <c r="H537" s="46">
        <v>4615119.66</v>
      </c>
      <c r="I537" s="46"/>
      <c r="J537" s="46"/>
      <c r="K537" s="45"/>
      <c r="L537" s="45">
        <v>0</v>
      </c>
      <c r="M537" s="46"/>
      <c r="N537" s="46">
        <v>22662807.469999999</v>
      </c>
      <c r="O537" s="46"/>
      <c r="P537" s="46"/>
      <c r="Q537" s="46"/>
      <c r="R537" s="46">
        <v>2845732.19</v>
      </c>
      <c r="S537" s="46">
        <v>310304.77</v>
      </c>
      <c r="T537" s="46">
        <v>596513.02</v>
      </c>
      <c r="U537" s="47"/>
    </row>
    <row r="538" spans="1:21" ht="15" x14ac:dyDescent="0.25">
      <c r="A538" s="36">
        <f t="shared" si="21"/>
        <v>522</v>
      </c>
      <c r="B538" s="36">
        <v>32</v>
      </c>
      <c r="C538" s="37" t="s">
        <v>72</v>
      </c>
      <c r="D538" s="36" t="s">
        <v>654</v>
      </c>
      <c r="E538" s="46">
        <f t="shared" si="20"/>
        <v>9817661.3599999994</v>
      </c>
      <c r="F538" s="46">
        <v>8742882.6999999993</v>
      </c>
      <c r="G538" s="46"/>
      <c r="H538" s="46"/>
      <c r="I538" s="46"/>
      <c r="J538" s="46"/>
      <c r="K538" s="45"/>
      <c r="L538" s="45">
        <v>0</v>
      </c>
      <c r="M538" s="46"/>
      <c r="N538" s="46"/>
      <c r="O538" s="46"/>
      <c r="P538" s="46"/>
      <c r="Q538" s="46"/>
      <c r="R538" s="46">
        <v>785412.91</v>
      </c>
      <c r="S538" s="46">
        <v>98176.61</v>
      </c>
      <c r="T538" s="46">
        <v>191189.14</v>
      </c>
      <c r="U538" s="47"/>
    </row>
    <row r="539" spans="1:21" ht="15" x14ac:dyDescent="0.25">
      <c r="A539" s="36">
        <f t="shared" si="21"/>
        <v>523</v>
      </c>
      <c r="B539" s="36">
        <v>33</v>
      </c>
      <c r="C539" s="37" t="s">
        <v>72</v>
      </c>
      <c r="D539" s="36" t="s">
        <v>655</v>
      </c>
      <c r="E539" s="46">
        <f t="shared" si="20"/>
        <v>40761475.189999998</v>
      </c>
      <c r="F539" s="46"/>
      <c r="G539" s="46"/>
      <c r="H539" s="46"/>
      <c r="I539" s="46"/>
      <c r="J539" s="46"/>
      <c r="K539" s="45"/>
      <c r="L539" s="45">
        <v>0</v>
      </c>
      <c r="M539" s="46"/>
      <c r="N539" s="46">
        <v>17652056.780000001</v>
      </c>
      <c r="O539" s="46"/>
      <c r="P539" s="46">
        <v>18045447.050000001</v>
      </c>
      <c r="Q539" s="46"/>
      <c r="R539" s="46">
        <v>3875724.5</v>
      </c>
      <c r="S539" s="46">
        <v>407614.75</v>
      </c>
      <c r="T539" s="46">
        <v>780632.11</v>
      </c>
      <c r="U539" s="47"/>
    </row>
    <row r="540" spans="1:21" ht="12.75" customHeight="1" x14ac:dyDescent="0.25">
      <c r="A540" s="36">
        <f t="shared" si="21"/>
        <v>524</v>
      </c>
      <c r="B540" s="36">
        <v>34</v>
      </c>
      <c r="C540" s="37" t="s">
        <v>72</v>
      </c>
      <c r="D540" s="36" t="s">
        <v>656</v>
      </c>
      <c r="E540" s="46">
        <f t="shared" si="20"/>
        <v>42021334.800000004</v>
      </c>
      <c r="F540" s="46"/>
      <c r="G540" s="46"/>
      <c r="H540" s="46"/>
      <c r="I540" s="46"/>
      <c r="J540" s="46"/>
      <c r="K540" s="45"/>
      <c r="L540" s="45">
        <v>0</v>
      </c>
      <c r="M540" s="46"/>
      <c r="N540" s="46">
        <v>18197648.25</v>
      </c>
      <c r="O540" s="46"/>
      <c r="P540" s="46">
        <v>18603197.469999999</v>
      </c>
      <c r="Q540" s="46"/>
      <c r="R540" s="46">
        <v>3995515.77</v>
      </c>
      <c r="S540" s="46">
        <v>420213.35</v>
      </c>
      <c r="T540" s="46">
        <v>804759.96</v>
      </c>
      <c r="U540" s="47"/>
    </row>
    <row r="541" spans="1:21" ht="15" x14ac:dyDescent="0.25">
      <c r="A541" s="36">
        <f t="shared" si="21"/>
        <v>525</v>
      </c>
      <c r="B541" s="36">
        <v>35</v>
      </c>
      <c r="C541" s="37" t="s">
        <v>72</v>
      </c>
      <c r="D541" s="36" t="s">
        <v>657</v>
      </c>
      <c r="E541" s="46">
        <f t="shared" si="20"/>
        <v>28907211.109999999</v>
      </c>
      <c r="F541" s="46">
        <v>16070031.369999999</v>
      </c>
      <c r="G541" s="46"/>
      <c r="H541" s="46">
        <v>4727700.34</v>
      </c>
      <c r="I541" s="46">
        <v>4572790.97</v>
      </c>
      <c r="J541" s="46"/>
      <c r="K541" s="45"/>
      <c r="L541" s="45">
        <v>0</v>
      </c>
      <c r="M541" s="46"/>
      <c r="N541" s="46"/>
      <c r="O541" s="46"/>
      <c r="P541" s="46"/>
      <c r="Q541" s="46"/>
      <c r="R541" s="46">
        <v>2692814.37</v>
      </c>
      <c r="S541" s="46">
        <v>289072.11</v>
      </c>
      <c r="T541" s="46">
        <v>554801.94999999995</v>
      </c>
      <c r="U541" s="47"/>
    </row>
    <row r="542" spans="1:21" ht="15" x14ac:dyDescent="0.25">
      <c r="A542" s="36">
        <f t="shared" si="21"/>
        <v>526</v>
      </c>
      <c r="B542" s="36">
        <v>36</v>
      </c>
      <c r="C542" s="37" t="s">
        <v>72</v>
      </c>
      <c r="D542" s="36" t="s">
        <v>658</v>
      </c>
      <c r="E542" s="46">
        <f t="shared" si="20"/>
        <v>27662023.490000002</v>
      </c>
      <c r="F542" s="46"/>
      <c r="G542" s="46"/>
      <c r="H542" s="46"/>
      <c r="I542" s="46"/>
      <c r="J542" s="46"/>
      <c r="K542" s="45"/>
      <c r="L542" s="45">
        <v>0</v>
      </c>
      <c r="M542" s="46"/>
      <c r="N542" s="46"/>
      <c r="O542" s="46"/>
      <c r="P542" s="46">
        <v>24092350.010000002</v>
      </c>
      <c r="Q542" s="46"/>
      <c r="R542" s="46">
        <v>2766202.35</v>
      </c>
      <c r="S542" s="46">
        <v>276620.23</v>
      </c>
      <c r="T542" s="46">
        <v>526850.9</v>
      </c>
      <c r="U542" s="47"/>
    </row>
    <row r="543" spans="1:21" ht="15" x14ac:dyDescent="0.25">
      <c r="A543" s="36">
        <f t="shared" si="21"/>
        <v>527</v>
      </c>
      <c r="B543" s="36">
        <v>37</v>
      </c>
      <c r="C543" s="37" t="s">
        <v>72</v>
      </c>
      <c r="D543" s="36" t="s">
        <v>659</v>
      </c>
      <c r="E543" s="46">
        <f t="shared" si="20"/>
        <v>6887402.1099999994</v>
      </c>
      <c r="F543" s="46"/>
      <c r="G543" s="46">
        <v>5998610.4199999999</v>
      </c>
      <c r="H543" s="46"/>
      <c r="I543" s="46"/>
      <c r="J543" s="46"/>
      <c r="K543" s="45"/>
      <c r="L543" s="45">
        <v>0</v>
      </c>
      <c r="M543" s="46"/>
      <c r="N543" s="46"/>
      <c r="O543" s="46"/>
      <c r="P543" s="46"/>
      <c r="Q543" s="46"/>
      <c r="R543" s="46">
        <v>688740.21</v>
      </c>
      <c r="S543" s="46">
        <v>68874.02</v>
      </c>
      <c r="T543" s="46">
        <v>131177.46</v>
      </c>
      <c r="U543" s="47"/>
    </row>
    <row r="544" spans="1:21" ht="12.75" customHeight="1" x14ac:dyDescent="0.25">
      <c r="A544" s="36">
        <f t="shared" si="21"/>
        <v>528</v>
      </c>
      <c r="B544" s="36">
        <v>38</v>
      </c>
      <c r="C544" s="37" t="s">
        <v>72</v>
      </c>
      <c r="D544" s="36" t="s">
        <v>660</v>
      </c>
      <c r="E544" s="46">
        <f t="shared" si="20"/>
        <v>34964699.089999996</v>
      </c>
      <c r="F544" s="46"/>
      <c r="G544" s="46">
        <v>3733872.2</v>
      </c>
      <c r="H544" s="46">
        <v>2757848.02</v>
      </c>
      <c r="I544" s="46"/>
      <c r="J544" s="46"/>
      <c r="K544" s="45"/>
      <c r="L544" s="45">
        <v>0</v>
      </c>
      <c r="M544" s="46"/>
      <c r="N544" s="46"/>
      <c r="O544" s="46"/>
      <c r="P544" s="46">
        <v>23960924.309999999</v>
      </c>
      <c r="Q544" s="46"/>
      <c r="R544" s="46">
        <v>3496469.91</v>
      </c>
      <c r="S544" s="46">
        <v>349646.99</v>
      </c>
      <c r="T544" s="46">
        <v>665937.66</v>
      </c>
      <c r="U544" s="47"/>
    </row>
    <row r="545" spans="1:21" ht="12.75" customHeight="1" x14ac:dyDescent="0.25">
      <c r="A545" s="36">
        <f t="shared" si="21"/>
        <v>529</v>
      </c>
      <c r="B545" s="36">
        <v>39</v>
      </c>
      <c r="C545" s="37" t="s">
        <v>72</v>
      </c>
      <c r="D545" s="36" t="s">
        <v>661</v>
      </c>
      <c r="E545" s="46">
        <f t="shared" si="20"/>
        <v>25861153.410000004</v>
      </c>
      <c r="F545" s="46"/>
      <c r="G545" s="46"/>
      <c r="H545" s="46">
        <v>1721264.23</v>
      </c>
      <c r="I545" s="46"/>
      <c r="J545" s="46"/>
      <c r="K545" s="45"/>
      <c r="L545" s="45">
        <v>0</v>
      </c>
      <c r="M545" s="46"/>
      <c r="N545" s="46"/>
      <c r="O545" s="46"/>
      <c r="P545" s="46">
        <v>20802610.780000001</v>
      </c>
      <c r="Q545" s="46"/>
      <c r="R545" s="46">
        <v>2586115.34</v>
      </c>
      <c r="S545" s="46">
        <v>258611.53</v>
      </c>
      <c r="T545" s="46">
        <v>492551.53</v>
      </c>
      <c r="U545" s="47"/>
    </row>
    <row r="546" spans="1:21" ht="12.75" customHeight="1" x14ac:dyDescent="0.25">
      <c r="A546" s="36">
        <f t="shared" si="21"/>
        <v>530</v>
      </c>
      <c r="B546" s="36">
        <v>40</v>
      </c>
      <c r="C546" s="37" t="s">
        <v>72</v>
      </c>
      <c r="D546" s="36" t="s">
        <v>662</v>
      </c>
      <c r="E546" s="46">
        <f t="shared" si="20"/>
        <v>41327854.57</v>
      </c>
      <c r="F546" s="46"/>
      <c r="G546" s="46"/>
      <c r="H546" s="46"/>
      <c r="I546" s="46"/>
      <c r="J546" s="46"/>
      <c r="K546" s="45"/>
      <c r="L546" s="45">
        <v>0</v>
      </c>
      <c r="M546" s="46"/>
      <c r="N546" s="46">
        <v>17897331.530000001</v>
      </c>
      <c r="O546" s="46"/>
      <c r="P546" s="46">
        <v>18296187.949999999</v>
      </c>
      <c r="Q546" s="46"/>
      <c r="R546" s="46">
        <v>3929577.57</v>
      </c>
      <c r="S546" s="46">
        <v>413278.55</v>
      </c>
      <c r="T546" s="46">
        <v>791478.97</v>
      </c>
      <c r="U546" s="47"/>
    </row>
    <row r="547" spans="1:21" ht="12.75" customHeight="1" x14ac:dyDescent="0.25">
      <c r="A547" s="36">
        <f t="shared" si="21"/>
        <v>531</v>
      </c>
      <c r="B547" s="36">
        <v>41</v>
      </c>
      <c r="C547" s="37" t="s">
        <v>72</v>
      </c>
      <c r="D547" s="36" t="s">
        <v>663</v>
      </c>
      <c r="E547" s="46">
        <f t="shared" si="20"/>
        <v>21003301.550000001</v>
      </c>
      <c r="F547" s="46"/>
      <c r="G547" s="46"/>
      <c r="H547" s="46"/>
      <c r="I547" s="46"/>
      <c r="J547" s="46"/>
      <c r="K547" s="45"/>
      <c r="L547" s="45">
        <v>0</v>
      </c>
      <c r="M547" s="46"/>
      <c r="N547" s="46">
        <v>18498447.800000001</v>
      </c>
      <c r="O547" s="46"/>
      <c r="P547" s="46"/>
      <c r="Q547" s="46"/>
      <c r="R547" s="46">
        <v>1890297.14</v>
      </c>
      <c r="S547" s="46">
        <v>210033.02</v>
      </c>
      <c r="T547" s="46">
        <v>404523.59</v>
      </c>
      <c r="U547" s="47"/>
    </row>
    <row r="548" spans="1:21" ht="12.75" customHeight="1" x14ac:dyDescent="0.25">
      <c r="A548" s="36">
        <f t="shared" si="21"/>
        <v>532</v>
      </c>
      <c r="B548" s="36">
        <v>42</v>
      </c>
      <c r="C548" s="37" t="s">
        <v>72</v>
      </c>
      <c r="D548" s="36" t="s">
        <v>664</v>
      </c>
      <c r="E548" s="46">
        <f t="shared" si="20"/>
        <v>41054699.170000009</v>
      </c>
      <c r="F548" s="46"/>
      <c r="G548" s="46"/>
      <c r="H548" s="46"/>
      <c r="I548" s="46"/>
      <c r="J548" s="46"/>
      <c r="K548" s="45"/>
      <c r="L548" s="45">
        <v>0</v>
      </c>
      <c r="M548" s="46"/>
      <c r="N548" s="46">
        <v>17779039.579999998</v>
      </c>
      <c r="O548" s="46"/>
      <c r="P548" s="46">
        <v>18175259.760000002</v>
      </c>
      <c r="Q548" s="46"/>
      <c r="R548" s="46">
        <v>3903605.13</v>
      </c>
      <c r="S548" s="46">
        <v>410546.99</v>
      </c>
      <c r="T548" s="46">
        <v>786247.71</v>
      </c>
      <c r="U548" s="47"/>
    </row>
    <row r="549" spans="1:21" ht="12.75" customHeight="1" x14ac:dyDescent="0.25">
      <c r="A549" s="36">
        <f t="shared" si="21"/>
        <v>533</v>
      </c>
      <c r="B549" s="36">
        <v>43</v>
      </c>
      <c r="C549" s="37" t="s">
        <v>72</v>
      </c>
      <c r="D549" s="36" t="s">
        <v>665</v>
      </c>
      <c r="E549" s="46">
        <f t="shared" si="20"/>
        <v>8068268.620000001</v>
      </c>
      <c r="F549" s="46"/>
      <c r="G549" s="46">
        <v>7027090.8300000001</v>
      </c>
      <c r="H549" s="46"/>
      <c r="I549" s="46"/>
      <c r="J549" s="46"/>
      <c r="K549" s="45"/>
      <c r="L549" s="45">
        <v>0</v>
      </c>
      <c r="M549" s="46"/>
      <c r="N549" s="46"/>
      <c r="O549" s="46"/>
      <c r="P549" s="46"/>
      <c r="Q549" s="46"/>
      <c r="R549" s="46">
        <v>806826.86</v>
      </c>
      <c r="S549" s="46">
        <v>80682.69</v>
      </c>
      <c r="T549" s="46">
        <v>153668.24</v>
      </c>
      <c r="U549" s="47"/>
    </row>
    <row r="550" spans="1:21" ht="12.75" customHeight="1" x14ac:dyDescent="0.25">
      <c r="A550" s="36">
        <f t="shared" si="21"/>
        <v>534</v>
      </c>
      <c r="B550" s="36">
        <v>44</v>
      </c>
      <c r="C550" s="37" t="s">
        <v>72</v>
      </c>
      <c r="D550" s="36" t="s">
        <v>666</v>
      </c>
      <c r="E550" s="46">
        <f t="shared" si="20"/>
        <v>40373797.829999998</v>
      </c>
      <c r="F550" s="46"/>
      <c r="G550" s="46"/>
      <c r="H550" s="46"/>
      <c r="I550" s="46"/>
      <c r="J550" s="46"/>
      <c r="K550" s="45"/>
      <c r="L550" s="45">
        <v>0</v>
      </c>
      <c r="M550" s="46"/>
      <c r="N550" s="46"/>
      <c r="O550" s="46">
        <v>7462266.1200000001</v>
      </c>
      <c r="P550" s="46">
        <v>18323828.68</v>
      </c>
      <c r="Q550" s="46">
        <v>9377625.9199999999</v>
      </c>
      <c r="R550" s="46">
        <v>4037379.78</v>
      </c>
      <c r="S550" s="46">
        <v>403737.98</v>
      </c>
      <c r="T550" s="46">
        <v>768959.35</v>
      </c>
      <c r="U550" s="47"/>
    </row>
    <row r="551" spans="1:21" ht="12.75" customHeight="1" x14ac:dyDescent="0.25">
      <c r="A551" s="36">
        <f t="shared" si="21"/>
        <v>535</v>
      </c>
      <c r="B551" s="36">
        <v>45</v>
      </c>
      <c r="C551" s="37" t="s">
        <v>72</v>
      </c>
      <c r="D551" s="36" t="s">
        <v>667</v>
      </c>
      <c r="E551" s="46">
        <f t="shared" si="20"/>
        <v>104104390.78999999</v>
      </c>
      <c r="F551" s="46">
        <v>28064318.039999999</v>
      </c>
      <c r="G551" s="46">
        <v>13519494.210000001</v>
      </c>
      <c r="H551" s="46">
        <v>8256342.6799999997</v>
      </c>
      <c r="I551" s="46"/>
      <c r="J551" s="46"/>
      <c r="K551" s="45"/>
      <c r="L551" s="45">
        <v>0</v>
      </c>
      <c r="M551" s="46"/>
      <c r="N551" s="46"/>
      <c r="O551" s="46"/>
      <c r="P551" s="46">
        <v>41446778.850000001</v>
      </c>
      <c r="Q551" s="46"/>
      <c r="R551" s="46">
        <v>9780152.75</v>
      </c>
      <c r="S551" s="46">
        <v>1041043.91</v>
      </c>
      <c r="T551" s="46">
        <v>1996260.35</v>
      </c>
      <c r="U551" s="47"/>
    </row>
    <row r="552" spans="1:21" ht="15" x14ac:dyDescent="0.25">
      <c r="A552" s="36">
        <f t="shared" si="21"/>
        <v>536</v>
      </c>
      <c r="B552" s="36">
        <v>46</v>
      </c>
      <c r="C552" s="37" t="s">
        <v>72</v>
      </c>
      <c r="D552" s="36" t="s">
        <v>668</v>
      </c>
      <c r="E552" s="46">
        <f t="shared" si="20"/>
        <v>41193138.360000007</v>
      </c>
      <c r="F552" s="46">
        <v>10177162.93</v>
      </c>
      <c r="G552" s="46">
        <v>4902670.1900000004</v>
      </c>
      <c r="H552" s="46">
        <v>2994056.17</v>
      </c>
      <c r="I552" s="46">
        <v>2895951.95</v>
      </c>
      <c r="J552" s="46"/>
      <c r="K552" s="45"/>
      <c r="L552" s="45">
        <v>0</v>
      </c>
      <c r="M552" s="46"/>
      <c r="N552" s="46"/>
      <c r="O552" s="46"/>
      <c r="P552" s="46">
        <v>15030139.720000001</v>
      </c>
      <c r="Q552" s="46"/>
      <c r="R552" s="46">
        <v>3993979.35</v>
      </c>
      <c r="S552" s="46">
        <v>411931.38</v>
      </c>
      <c r="T552" s="46">
        <v>787246.67</v>
      </c>
      <c r="U552" s="47"/>
    </row>
    <row r="553" spans="1:21" ht="12.75" customHeight="1" x14ac:dyDescent="0.25">
      <c r="A553" s="36">
        <f t="shared" si="21"/>
        <v>537</v>
      </c>
      <c r="B553" s="36">
        <v>47</v>
      </c>
      <c r="C553" s="37" t="s">
        <v>72</v>
      </c>
      <c r="D553" s="36" t="s">
        <v>669</v>
      </c>
      <c r="E553" s="46">
        <f t="shared" si="20"/>
        <v>30731920.27</v>
      </c>
      <c r="F553" s="46">
        <v>14283321.15</v>
      </c>
      <c r="G553" s="46"/>
      <c r="H553" s="46"/>
      <c r="I553" s="46">
        <v>4064375.5</v>
      </c>
      <c r="J553" s="46"/>
      <c r="K553" s="45"/>
      <c r="L553" s="45">
        <v>0</v>
      </c>
      <c r="M553" s="46"/>
      <c r="N553" s="46"/>
      <c r="O553" s="46">
        <v>8590530.8399999999</v>
      </c>
      <c r="P553" s="46"/>
      <c r="Q553" s="46"/>
      <c r="R553" s="46">
        <v>2897289.1</v>
      </c>
      <c r="S553" s="46">
        <v>307319.2</v>
      </c>
      <c r="T553" s="46">
        <v>589084.48</v>
      </c>
      <c r="U553" s="47"/>
    </row>
    <row r="554" spans="1:21" ht="15" x14ac:dyDescent="0.25">
      <c r="A554" s="36">
        <f t="shared" si="21"/>
        <v>538</v>
      </c>
      <c r="B554" s="36">
        <v>48</v>
      </c>
      <c r="C554" s="37" t="s">
        <v>72</v>
      </c>
      <c r="D554" s="36" t="s">
        <v>670</v>
      </c>
      <c r="E554" s="46">
        <f t="shared" si="20"/>
        <v>28126164.709999997</v>
      </c>
      <c r="F554" s="46"/>
      <c r="G554" s="46"/>
      <c r="H554" s="46"/>
      <c r="I554" s="46"/>
      <c r="J554" s="46"/>
      <c r="K554" s="45"/>
      <c r="L554" s="45">
        <v>0</v>
      </c>
      <c r="M554" s="46"/>
      <c r="N554" s="46"/>
      <c r="O554" s="46"/>
      <c r="P554" s="46">
        <v>24496595.66</v>
      </c>
      <c r="Q554" s="46"/>
      <c r="R554" s="46">
        <v>2812616.47</v>
      </c>
      <c r="S554" s="46">
        <v>281261.65000000002</v>
      </c>
      <c r="T554" s="46">
        <v>535690.93000000005</v>
      </c>
      <c r="U554" s="47"/>
    </row>
    <row r="555" spans="1:21" ht="12.75" customHeight="1" x14ac:dyDescent="0.25">
      <c r="A555" s="36">
        <f t="shared" si="21"/>
        <v>539</v>
      </c>
      <c r="B555" s="36">
        <v>49</v>
      </c>
      <c r="C555" s="37" t="s">
        <v>72</v>
      </c>
      <c r="D555" s="36" t="s">
        <v>671</v>
      </c>
      <c r="E555" s="46">
        <f t="shared" si="20"/>
        <v>71905803.970000014</v>
      </c>
      <c r="F555" s="46"/>
      <c r="G555" s="46"/>
      <c r="H555" s="46"/>
      <c r="I555" s="46"/>
      <c r="J555" s="46"/>
      <c r="K555" s="45"/>
      <c r="L555" s="45">
        <v>0</v>
      </c>
      <c r="M555" s="46"/>
      <c r="N555" s="46"/>
      <c r="O555" s="46">
        <v>18123593.91</v>
      </c>
      <c r="P555" s="46">
        <v>44503053.68</v>
      </c>
      <c r="Q555" s="46"/>
      <c r="R555" s="46">
        <v>7190580.4000000004</v>
      </c>
      <c r="S555" s="46">
        <v>719058.04</v>
      </c>
      <c r="T555" s="46">
        <v>1369517.94</v>
      </c>
      <c r="U555" s="47"/>
    </row>
    <row r="556" spans="1:21" ht="12.75" customHeight="1" x14ac:dyDescent="0.25">
      <c r="A556" s="36">
        <f t="shared" si="21"/>
        <v>540</v>
      </c>
      <c r="B556" s="36">
        <v>50</v>
      </c>
      <c r="C556" s="37" t="s">
        <v>72</v>
      </c>
      <c r="D556" s="36" t="s">
        <v>672</v>
      </c>
      <c r="E556" s="46">
        <f t="shared" si="20"/>
        <v>54970073.700000003</v>
      </c>
      <c r="F556" s="46"/>
      <c r="G556" s="46"/>
      <c r="H556" s="46"/>
      <c r="I556" s="46"/>
      <c r="J556" s="46"/>
      <c r="K556" s="45"/>
      <c r="L556" s="45">
        <v>0</v>
      </c>
      <c r="M556" s="46"/>
      <c r="N556" s="46">
        <v>18890983.960000001</v>
      </c>
      <c r="O556" s="46"/>
      <c r="P556" s="46">
        <v>19311984.719999999</v>
      </c>
      <c r="Q556" s="46">
        <v>9883336.7100000009</v>
      </c>
      <c r="R556" s="46">
        <v>5282517.46</v>
      </c>
      <c r="S556" s="46">
        <v>549700.74</v>
      </c>
      <c r="T556" s="46">
        <v>1051550.1100000001</v>
      </c>
      <c r="U556" s="47"/>
    </row>
    <row r="557" spans="1:21" ht="12.75" customHeight="1" x14ac:dyDescent="0.25">
      <c r="A557" s="36">
        <f t="shared" si="21"/>
        <v>541</v>
      </c>
      <c r="B557" s="36">
        <v>51</v>
      </c>
      <c r="C557" s="37" t="s">
        <v>72</v>
      </c>
      <c r="D557" s="36" t="s">
        <v>673</v>
      </c>
      <c r="E557" s="46">
        <f t="shared" si="20"/>
        <v>67785869.359999999</v>
      </c>
      <c r="F557" s="46">
        <v>14306381.939999999</v>
      </c>
      <c r="G557" s="46">
        <v>6891849.2000000002</v>
      </c>
      <c r="H557" s="46">
        <v>4208845.97</v>
      </c>
      <c r="I557" s="46">
        <v>4070937.55</v>
      </c>
      <c r="J557" s="46"/>
      <c r="K557" s="45"/>
      <c r="L557" s="45">
        <v>0</v>
      </c>
      <c r="M557" s="46"/>
      <c r="N557" s="46"/>
      <c r="O557" s="46">
        <v>8604400.4800000004</v>
      </c>
      <c r="P557" s="46">
        <v>21128375.449999999</v>
      </c>
      <c r="Q557" s="46"/>
      <c r="R557" s="46">
        <v>6602400.0099999998</v>
      </c>
      <c r="S557" s="46">
        <v>677858.69</v>
      </c>
      <c r="T557" s="46">
        <v>1294820.07</v>
      </c>
      <c r="U557" s="47"/>
    </row>
    <row r="558" spans="1:21" ht="12.75" customHeight="1" x14ac:dyDescent="0.25">
      <c r="A558" s="36">
        <f t="shared" si="21"/>
        <v>542</v>
      </c>
      <c r="B558" s="36">
        <v>52</v>
      </c>
      <c r="C558" s="37" t="s">
        <v>72</v>
      </c>
      <c r="D558" s="36" t="s">
        <v>674</v>
      </c>
      <c r="E558" s="46">
        <f t="shared" si="20"/>
        <v>67705107.810000002</v>
      </c>
      <c r="F558" s="46">
        <v>14289337.01</v>
      </c>
      <c r="G558" s="46">
        <v>6883638.0999999996</v>
      </c>
      <c r="H558" s="46">
        <v>4203831.46</v>
      </c>
      <c r="I558" s="46">
        <v>4066087.34</v>
      </c>
      <c r="J558" s="46"/>
      <c r="K558" s="45"/>
      <c r="L558" s="45">
        <v>0</v>
      </c>
      <c r="M558" s="46"/>
      <c r="N558" s="46"/>
      <c r="O558" s="46">
        <v>8594149.0099999998</v>
      </c>
      <c r="P558" s="46">
        <v>21103202.649999999</v>
      </c>
      <c r="Q558" s="46"/>
      <c r="R558" s="46">
        <v>6594533.7699999996</v>
      </c>
      <c r="S558" s="46">
        <v>677051.08</v>
      </c>
      <c r="T558" s="46">
        <v>1293277.3899999999</v>
      </c>
      <c r="U558" s="47"/>
    </row>
    <row r="559" spans="1:21" ht="12.75" customHeight="1" x14ac:dyDescent="0.25">
      <c r="A559" s="36">
        <f t="shared" si="21"/>
        <v>543</v>
      </c>
      <c r="B559" s="36">
        <v>53</v>
      </c>
      <c r="C559" s="37" t="s">
        <v>72</v>
      </c>
      <c r="D559" s="36" t="s">
        <v>675</v>
      </c>
      <c r="E559" s="46">
        <f t="shared" si="20"/>
        <v>68973539.339999989</v>
      </c>
      <c r="F559" s="46">
        <v>14557042.75</v>
      </c>
      <c r="G559" s="46">
        <v>7012600.6500000004</v>
      </c>
      <c r="H559" s="46">
        <v>4282588.7699999996</v>
      </c>
      <c r="I559" s="46">
        <v>4142264.07</v>
      </c>
      <c r="J559" s="46"/>
      <c r="K559" s="45"/>
      <c r="L559" s="45">
        <v>0</v>
      </c>
      <c r="M559" s="46"/>
      <c r="N559" s="46"/>
      <c r="O559" s="46">
        <v>8755157.3900000006</v>
      </c>
      <c r="P559" s="46">
        <v>21498563.780000001</v>
      </c>
      <c r="Q559" s="46"/>
      <c r="R559" s="46">
        <v>6718080.0499999998</v>
      </c>
      <c r="S559" s="46">
        <v>689735.39</v>
      </c>
      <c r="T559" s="46">
        <v>1317506.49</v>
      </c>
      <c r="U559" s="47"/>
    </row>
    <row r="560" spans="1:21" ht="12.75" customHeight="1" x14ac:dyDescent="0.25">
      <c r="A560" s="36">
        <f t="shared" si="21"/>
        <v>544</v>
      </c>
      <c r="B560" s="36">
        <v>54</v>
      </c>
      <c r="C560" s="37" t="s">
        <v>72</v>
      </c>
      <c r="D560" s="36" t="s">
        <v>676</v>
      </c>
      <c r="E560" s="46">
        <f t="shared" si="20"/>
        <v>70020272.510000005</v>
      </c>
      <c r="F560" s="46">
        <v>14777958.470000001</v>
      </c>
      <c r="G560" s="46">
        <v>7119022.9400000004</v>
      </c>
      <c r="H560" s="46">
        <v>4347580.76</v>
      </c>
      <c r="I560" s="46">
        <v>4205126.51</v>
      </c>
      <c r="J560" s="46"/>
      <c r="K560" s="45"/>
      <c r="L560" s="45">
        <v>0</v>
      </c>
      <c r="M560" s="46"/>
      <c r="N560" s="46"/>
      <c r="O560" s="46">
        <v>8888024.4800000004</v>
      </c>
      <c r="P560" s="46">
        <v>21824823.100000001</v>
      </c>
      <c r="Q560" s="46"/>
      <c r="R560" s="46">
        <v>6820032.7300000004</v>
      </c>
      <c r="S560" s="46">
        <v>700202.73</v>
      </c>
      <c r="T560" s="46">
        <v>1337500.79</v>
      </c>
      <c r="U560" s="47"/>
    </row>
    <row r="561" spans="1:21" ht="12.75" customHeight="1" x14ac:dyDescent="0.25">
      <c r="A561" s="36">
        <f t="shared" si="21"/>
        <v>545</v>
      </c>
      <c r="B561" s="36">
        <v>55</v>
      </c>
      <c r="C561" s="37" t="s">
        <v>72</v>
      </c>
      <c r="D561" s="36" t="s">
        <v>677</v>
      </c>
      <c r="E561" s="46">
        <f t="shared" si="20"/>
        <v>30301417.250000004</v>
      </c>
      <c r="F561" s="46"/>
      <c r="G561" s="46">
        <v>2473215.13</v>
      </c>
      <c r="H561" s="46">
        <v>1023386.09</v>
      </c>
      <c r="I561" s="46"/>
      <c r="J561" s="46"/>
      <c r="K561" s="45"/>
      <c r="L561" s="45">
        <v>0</v>
      </c>
      <c r="M561" s="46"/>
      <c r="N561" s="46">
        <v>10644517.529999999</v>
      </c>
      <c r="O561" s="46"/>
      <c r="P561" s="46">
        <v>12368294.23</v>
      </c>
      <c r="Q561" s="46"/>
      <c r="R561" s="46">
        <v>2909282.93</v>
      </c>
      <c r="S561" s="46">
        <v>303014.17</v>
      </c>
      <c r="T561" s="46">
        <v>579707.17000000004</v>
      </c>
      <c r="U561" s="47"/>
    </row>
    <row r="562" spans="1:21" ht="12.75" customHeight="1" x14ac:dyDescent="0.25">
      <c r="A562" s="36">
        <f t="shared" si="21"/>
        <v>546</v>
      </c>
      <c r="B562" s="36">
        <v>56</v>
      </c>
      <c r="C562" s="37" t="s">
        <v>72</v>
      </c>
      <c r="D562" s="36" t="s">
        <v>678</v>
      </c>
      <c r="E562" s="46">
        <f t="shared" si="20"/>
        <v>39735635.350000001</v>
      </c>
      <c r="F562" s="46">
        <v>15990527.279999999</v>
      </c>
      <c r="G562" s="46"/>
      <c r="H562" s="46">
        <v>4725369.51</v>
      </c>
      <c r="I562" s="46">
        <v>3019721.91</v>
      </c>
      <c r="J562" s="46"/>
      <c r="K562" s="45"/>
      <c r="L562" s="45">
        <v>0</v>
      </c>
      <c r="M562" s="46"/>
      <c r="N562" s="46"/>
      <c r="O562" s="46">
        <v>11118392.880000001</v>
      </c>
      <c r="P562" s="46"/>
      <c r="Q562" s="46"/>
      <c r="R562" s="46">
        <v>3722080.78</v>
      </c>
      <c r="S562" s="46">
        <v>397356.35</v>
      </c>
      <c r="T562" s="46">
        <v>762186.64</v>
      </c>
      <c r="U562" s="47"/>
    </row>
    <row r="563" spans="1:21" ht="12.75" customHeight="1" x14ac:dyDescent="0.25">
      <c r="A563" s="36">
        <f t="shared" si="21"/>
        <v>547</v>
      </c>
      <c r="B563" s="36">
        <v>57</v>
      </c>
      <c r="C563" s="37" t="s">
        <v>72</v>
      </c>
      <c r="D563" s="36" t="s">
        <v>679</v>
      </c>
      <c r="E563" s="46">
        <f t="shared" si="20"/>
        <v>24039107.460000001</v>
      </c>
      <c r="F563" s="46">
        <v>16453375.300000001</v>
      </c>
      <c r="G563" s="46"/>
      <c r="H563" s="46"/>
      <c r="I563" s="46">
        <v>4681873</v>
      </c>
      <c r="J563" s="46"/>
      <c r="K563" s="45"/>
      <c r="L563" s="45">
        <v>0</v>
      </c>
      <c r="M563" s="46"/>
      <c r="N563" s="46"/>
      <c r="O563" s="46"/>
      <c r="P563" s="46"/>
      <c r="Q563" s="46"/>
      <c r="R563" s="46">
        <v>2201283.02</v>
      </c>
      <c r="S563" s="46">
        <v>240391.07</v>
      </c>
      <c r="T563" s="46">
        <v>462185.07</v>
      </c>
      <c r="U563" s="47"/>
    </row>
    <row r="564" spans="1:21" ht="12.75" customHeight="1" x14ac:dyDescent="0.25">
      <c r="A564" s="36">
        <f t="shared" si="21"/>
        <v>548</v>
      </c>
      <c r="B564" s="36">
        <v>58</v>
      </c>
      <c r="C564" s="37" t="s">
        <v>72</v>
      </c>
      <c r="D564" s="36" t="s">
        <v>680</v>
      </c>
      <c r="E564" s="46">
        <f t="shared" si="20"/>
        <v>26121686.680000003</v>
      </c>
      <c r="F564" s="46"/>
      <c r="G564" s="46"/>
      <c r="H564" s="46"/>
      <c r="I564" s="46"/>
      <c r="J564" s="46"/>
      <c r="K564" s="45"/>
      <c r="L564" s="45">
        <v>0</v>
      </c>
      <c r="M564" s="46"/>
      <c r="N564" s="46"/>
      <c r="O564" s="46"/>
      <c r="P564" s="46">
        <v>22750787.5</v>
      </c>
      <c r="Q564" s="46"/>
      <c r="R564" s="46">
        <v>2612168.67</v>
      </c>
      <c r="S564" s="46">
        <v>261216.87</v>
      </c>
      <c r="T564" s="46">
        <v>497513.64</v>
      </c>
      <c r="U564" s="47"/>
    </row>
    <row r="565" spans="1:21" ht="12.75" customHeight="1" x14ac:dyDescent="0.25">
      <c r="A565" s="36">
        <f t="shared" si="21"/>
        <v>549</v>
      </c>
      <c r="B565" s="36">
        <v>59</v>
      </c>
      <c r="C565" s="37" t="s">
        <v>72</v>
      </c>
      <c r="D565" s="36" t="s">
        <v>681</v>
      </c>
      <c r="E565" s="46">
        <f t="shared" si="20"/>
        <v>26564292.669999998</v>
      </c>
      <c r="F565" s="46"/>
      <c r="G565" s="46"/>
      <c r="H565" s="46"/>
      <c r="I565" s="46"/>
      <c r="J565" s="46"/>
      <c r="K565" s="45"/>
      <c r="L565" s="45">
        <v>0</v>
      </c>
      <c r="M565" s="46"/>
      <c r="N565" s="46"/>
      <c r="O565" s="46"/>
      <c r="P565" s="46">
        <v>23136276.949999999</v>
      </c>
      <c r="Q565" s="46"/>
      <c r="R565" s="46">
        <v>2656429.27</v>
      </c>
      <c r="S565" s="46">
        <v>265642.93</v>
      </c>
      <c r="T565" s="46">
        <v>505943.52</v>
      </c>
      <c r="U565" s="47"/>
    </row>
    <row r="566" spans="1:21" ht="12.75" customHeight="1" x14ac:dyDescent="0.25">
      <c r="A566" s="36">
        <f t="shared" si="21"/>
        <v>550</v>
      </c>
      <c r="B566" s="36">
        <v>60</v>
      </c>
      <c r="C566" s="37" t="s">
        <v>72</v>
      </c>
      <c r="D566" s="36" t="s">
        <v>682</v>
      </c>
      <c r="E566" s="46">
        <f t="shared" si="20"/>
        <v>25937503.66</v>
      </c>
      <c r="F566" s="46"/>
      <c r="G566" s="46"/>
      <c r="H566" s="46"/>
      <c r="I566" s="46"/>
      <c r="J566" s="46"/>
      <c r="K566" s="45"/>
      <c r="L566" s="45">
        <v>0</v>
      </c>
      <c r="M566" s="46"/>
      <c r="N566" s="46"/>
      <c r="O566" s="46"/>
      <c r="P566" s="46">
        <v>22590372.559999999</v>
      </c>
      <c r="Q566" s="46"/>
      <c r="R566" s="46">
        <v>2593750.37</v>
      </c>
      <c r="S566" s="46">
        <v>259375.04</v>
      </c>
      <c r="T566" s="46">
        <v>494005.69</v>
      </c>
      <c r="U566" s="47"/>
    </row>
    <row r="567" spans="1:21" ht="12.75" customHeight="1" x14ac:dyDescent="0.25">
      <c r="A567" s="36">
        <f t="shared" si="21"/>
        <v>551</v>
      </c>
      <c r="B567" s="36">
        <v>61</v>
      </c>
      <c r="C567" s="37" t="s">
        <v>72</v>
      </c>
      <c r="D567" s="36" t="s">
        <v>683</v>
      </c>
      <c r="E567" s="46">
        <f t="shared" si="20"/>
        <v>48031240.969999999</v>
      </c>
      <c r="F567" s="46">
        <v>23846866.43</v>
      </c>
      <c r="G567" s="46">
        <v>11487810.67</v>
      </c>
      <c r="H567" s="46"/>
      <c r="I567" s="46">
        <v>6785720.1299999999</v>
      </c>
      <c r="J567" s="46"/>
      <c r="K567" s="45"/>
      <c r="L567" s="45">
        <v>0</v>
      </c>
      <c r="M567" s="46"/>
      <c r="N567" s="46"/>
      <c r="O567" s="46"/>
      <c r="P567" s="46"/>
      <c r="Q567" s="46"/>
      <c r="R567" s="46">
        <v>4509443.55</v>
      </c>
      <c r="S567" s="46">
        <v>480312.41</v>
      </c>
      <c r="T567" s="46">
        <v>921087.78</v>
      </c>
      <c r="U567" s="47"/>
    </row>
    <row r="568" spans="1:21" ht="12.75" customHeight="1" x14ac:dyDescent="0.25">
      <c r="A568" s="36">
        <f t="shared" si="21"/>
        <v>552</v>
      </c>
      <c r="B568" s="36">
        <v>62</v>
      </c>
      <c r="C568" s="37" t="s">
        <v>72</v>
      </c>
      <c r="D568" s="36" t="s">
        <v>684</v>
      </c>
      <c r="E568" s="46">
        <f t="shared" si="20"/>
        <v>36208808.140000001</v>
      </c>
      <c r="F568" s="46"/>
      <c r="G568" s="46"/>
      <c r="H568" s="46"/>
      <c r="I568" s="46"/>
      <c r="J568" s="46"/>
      <c r="K568" s="45"/>
      <c r="L568" s="45">
        <v>0</v>
      </c>
      <c r="M568" s="46"/>
      <c r="N568" s="46">
        <v>31890545.690000001</v>
      </c>
      <c r="O568" s="46"/>
      <c r="P568" s="46"/>
      <c r="Q568" s="46"/>
      <c r="R568" s="46">
        <v>3258792.73</v>
      </c>
      <c r="S568" s="46">
        <v>362088.08</v>
      </c>
      <c r="T568" s="46">
        <v>697381.64</v>
      </c>
      <c r="U568" s="47"/>
    </row>
    <row r="569" spans="1:21" ht="12.75" customHeight="1" x14ac:dyDescent="0.25">
      <c r="A569" s="36">
        <f t="shared" si="21"/>
        <v>553</v>
      </c>
      <c r="B569" s="36">
        <v>63</v>
      </c>
      <c r="C569" s="37" t="s">
        <v>72</v>
      </c>
      <c r="D569" s="36" t="s">
        <v>685</v>
      </c>
      <c r="E569" s="46">
        <f t="shared" si="20"/>
        <v>30782887.909999996</v>
      </c>
      <c r="F569" s="46">
        <v>15283290.65</v>
      </c>
      <c r="G569" s="46">
        <v>7362457.8799999999</v>
      </c>
      <c r="H569" s="46"/>
      <c r="I569" s="46">
        <v>4348920.79</v>
      </c>
      <c r="J569" s="46"/>
      <c r="K569" s="45"/>
      <c r="L569" s="45">
        <v>0</v>
      </c>
      <c r="M569" s="46"/>
      <c r="N569" s="46"/>
      <c r="O569" s="46"/>
      <c r="P569" s="46"/>
      <c r="Q569" s="46"/>
      <c r="R569" s="46">
        <v>2890070.97</v>
      </c>
      <c r="S569" s="46">
        <v>307828.88</v>
      </c>
      <c r="T569" s="46">
        <v>590318.74</v>
      </c>
      <c r="U569" s="47"/>
    </row>
    <row r="570" spans="1:21" ht="12.75" customHeight="1" x14ac:dyDescent="0.25">
      <c r="A570" s="36">
        <f t="shared" si="21"/>
        <v>554</v>
      </c>
      <c r="B570" s="36">
        <v>64</v>
      </c>
      <c r="C570" s="37" t="s">
        <v>72</v>
      </c>
      <c r="D570" s="36" t="s">
        <v>686</v>
      </c>
      <c r="E570" s="46">
        <f t="shared" si="20"/>
        <v>27629830.509999998</v>
      </c>
      <c r="F570" s="46"/>
      <c r="G570" s="46"/>
      <c r="H570" s="46"/>
      <c r="I570" s="46"/>
      <c r="J570" s="46"/>
      <c r="K570" s="45"/>
      <c r="L570" s="45">
        <v>0</v>
      </c>
      <c r="M570" s="46"/>
      <c r="N570" s="46">
        <v>3510190.81</v>
      </c>
      <c r="O570" s="46"/>
      <c r="P570" s="46">
        <v>20593122.710000001</v>
      </c>
      <c r="Q570" s="46"/>
      <c r="R570" s="46">
        <v>2723128.03</v>
      </c>
      <c r="S570" s="46">
        <v>276298.31</v>
      </c>
      <c r="T570" s="46">
        <v>527090.65</v>
      </c>
      <c r="U570" s="47"/>
    </row>
    <row r="571" spans="1:21" ht="12.75" customHeight="1" x14ac:dyDescent="0.25">
      <c r="A571" s="36">
        <f t="shared" si="21"/>
        <v>555</v>
      </c>
      <c r="B571" s="36">
        <v>65</v>
      </c>
      <c r="C571" s="37" t="s">
        <v>72</v>
      </c>
      <c r="D571" s="36" t="s">
        <v>687</v>
      </c>
      <c r="E571" s="46">
        <f t="shared" ref="E571:E634" si="22">SUM(F571:T571)</f>
        <v>27281145.34</v>
      </c>
      <c r="F571" s="46">
        <v>18676569.539999999</v>
      </c>
      <c r="G571" s="46"/>
      <c r="H571" s="46">
        <v>5494527.1799999997</v>
      </c>
      <c r="I571" s="46"/>
      <c r="J571" s="46"/>
      <c r="K571" s="45"/>
      <c r="L571" s="45">
        <v>0</v>
      </c>
      <c r="M571" s="46"/>
      <c r="N571" s="46"/>
      <c r="O571" s="46"/>
      <c r="P571" s="46"/>
      <c r="Q571" s="46"/>
      <c r="R571" s="46">
        <v>2308664.2400000002</v>
      </c>
      <c r="S571" s="46">
        <v>272811.45</v>
      </c>
      <c r="T571" s="46">
        <v>528572.93000000005</v>
      </c>
      <c r="U571" s="47"/>
    </row>
    <row r="572" spans="1:21" ht="12.75" customHeight="1" x14ac:dyDescent="0.25">
      <c r="A572" s="36">
        <f t="shared" si="21"/>
        <v>556</v>
      </c>
      <c r="B572" s="36">
        <v>66</v>
      </c>
      <c r="C572" s="37" t="s">
        <v>72</v>
      </c>
      <c r="D572" s="36" t="s">
        <v>688</v>
      </c>
      <c r="E572" s="46">
        <f t="shared" si="22"/>
        <v>28203828.220000003</v>
      </c>
      <c r="F572" s="46">
        <v>19308234.77</v>
      </c>
      <c r="G572" s="46"/>
      <c r="H572" s="46">
        <v>5680359.04</v>
      </c>
      <c r="I572" s="46"/>
      <c r="J572" s="46"/>
      <c r="K572" s="45"/>
      <c r="L572" s="45">
        <v>0</v>
      </c>
      <c r="M572" s="46"/>
      <c r="N572" s="46"/>
      <c r="O572" s="46"/>
      <c r="P572" s="46"/>
      <c r="Q572" s="46"/>
      <c r="R572" s="46">
        <v>2386746.19</v>
      </c>
      <c r="S572" s="46">
        <v>282038.28000000003</v>
      </c>
      <c r="T572" s="46">
        <v>546449.93999999994</v>
      </c>
      <c r="U572" s="47"/>
    </row>
    <row r="573" spans="1:21" ht="12.75" customHeight="1" x14ac:dyDescent="0.25">
      <c r="A573" s="36">
        <f t="shared" si="21"/>
        <v>557</v>
      </c>
      <c r="B573" s="36">
        <v>67</v>
      </c>
      <c r="C573" s="37" t="s">
        <v>72</v>
      </c>
      <c r="D573" s="36" t="s">
        <v>689</v>
      </c>
      <c r="E573" s="46">
        <f t="shared" si="22"/>
        <v>102509654.13000001</v>
      </c>
      <c r="F573" s="46">
        <v>14146627.449999999</v>
      </c>
      <c r="G573" s="46">
        <v>6814890.2699999996</v>
      </c>
      <c r="H573" s="46">
        <v>4161847.23</v>
      </c>
      <c r="I573" s="46">
        <v>4025478.78</v>
      </c>
      <c r="J573" s="46"/>
      <c r="K573" s="45"/>
      <c r="L573" s="45">
        <v>0</v>
      </c>
      <c r="M573" s="46"/>
      <c r="N573" s="46">
        <v>20436987.399999999</v>
      </c>
      <c r="O573" s="46">
        <v>8508318.0800000001</v>
      </c>
      <c r="P573" s="46">
        <v>20892442.100000001</v>
      </c>
      <c r="Q573" s="46">
        <v>10692170.84</v>
      </c>
      <c r="R573" s="46">
        <v>9844702.5399999991</v>
      </c>
      <c r="S573" s="46">
        <v>1025096.54</v>
      </c>
      <c r="T573" s="46">
        <v>1961092.9</v>
      </c>
      <c r="U573" s="47"/>
    </row>
    <row r="574" spans="1:21" ht="12.75" customHeight="1" x14ac:dyDescent="0.25">
      <c r="A574" s="36">
        <f t="shared" si="21"/>
        <v>558</v>
      </c>
      <c r="B574" s="36">
        <v>68</v>
      </c>
      <c r="C574" s="37" t="s">
        <v>72</v>
      </c>
      <c r="D574" s="36" t="s">
        <v>690</v>
      </c>
      <c r="E574" s="46">
        <f t="shared" si="22"/>
        <v>47247975.880000003</v>
      </c>
      <c r="F574" s="46"/>
      <c r="G574" s="46"/>
      <c r="H574" s="46">
        <v>8542095.0899999999</v>
      </c>
      <c r="I574" s="46"/>
      <c r="J574" s="46"/>
      <c r="K574" s="45"/>
      <c r="L574" s="45">
        <v>0</v>
      </c>
      <c r="M574" s="46"/>
      <c r="N574" s="46">
        <v>12650455.300000001</v>
      </c>
      <c r="O574" s="46">
        <v>20098823.809999999</v>
      </c>
      <c r="P574" s="46"/>
      <c r="Q574" s="46"/>
      <c r="R574" s="46">
        <v>4581163.2</v>
      </c>
      <c r="S574" s="46">
        <v>472479.76</v>
      </c>
      <c r="T574" s="46">
        <v>902958.72</v>
      </c>
      <c r="U574" s="47"/>
    </row>
    <row r="575" spans="1:21" ht="12.75" customHeight="1" x14ac:dyDescent="0.25">
      <c r="A575" s="36">
        <f t="shared" ref="A575:A638" si="23">+A574+1</f>
        <v>559</v>
      </c>
      <c r="B575" s="36">
        <v>69</v>
      </c>
      <c r="C575" s="37" t="s">
        <v>125</v>
      </c>
      <c r="D575" s="36" t="s">
        <v>691</v>
      </c>
      <c r="E575" s="46">
        <f t="shared" si="22"/>
        <v>40179193.059999995</v>
      </c>
      <c r="F575" s="46">
        <v>7255773.9400000004</v>
      </c>
      <c r="G575" s="46">
        <v>2934211.54</v>
      </c>
      <c r="H575" s="46"/>
      <c r="I575" s="46"/>
      <c r="J575" s="46"/>
      <c r="K575" s="45"/>
      <c r="L575" s="45">
        <v>0</v>
      </c>
      <c r="M575" s="46"/>
      <c r="N575" s="46"/>
      <c r="O575" s="46"/>
      <c r="P575" s="46">
        <v>17535228.469999999</v>
      </c>
      <c r="Q575" s="46">
        <v>7428482.5300000003</v>
      </c>
      <c r="R575" s="46">
        <v>3854964.51</v>
      </c>
      <c r="S575" s="46">
        <v>401791.93</v>
      </c>
      <c r="T575" s="46">
        <v>768740.14</v>
      </c>
      <c r="U575" s="47"/>
    </row>
    <row r="576" spans="1:21" ht="12.75" customHeight="1" x14ac:dyDescent="0.25">
      <c r="A576" s="36">
        <f t="shared" si="23"/>
        <v>560</v>
      </c>
      <c r="B576" s="36">
        <v>70</v>
      </c>
      <c r="C576" s="37" t="s">
        <v>125</v>
      </c>
      <c r="D576" s="36" t="s">
        <v>692</v>
      </c>
      <c r="E576" s="46">
        <f t="shared" si="22"/>
        <v>22520689.309999999</v>
      </c>
      <c r="F576" s="46">
        <v>2709322.13</v>
      </c>
      <c r="G576" s="46">
        <v>968679.28</v>
      </c>
      <c r="H576" s="46">
        <v>373573.11</v>
      </c>
      <c r="I576" s="46">
        <v>1446366.15</v>
      </c>
      <c r="J576" s="46"/>
      <c r="K576" s="45"/>
      <c r="L576" s="45">
        <v>0</v>
      </c>
      <c r="M576" s="46"/>
      <c r="N576" s="46">
        <v>3302750.36</v>
      </c>
      <c r="O576" s="46"/>
      <c r="P576" s="46">
        <v>5636291.1399999997</v>
      </c>
      <c r="Q576" s="46">
        <v>5223290.41</v>
      </c>
      <c r="R576" s="46">
        <v>2205279.5</v>
      </c>
      <c r="S576" s="46">
        <v>225206.89</v>
      </c>
      <c r="T576" s="46">
        <v>429930.34</v>
      </c>
      <c r="U576" s="47"/>
    </row>
    <row r="577" spans="1:21" ht="12.75" customHeight="1" x14ac:dyDescent="0.25">
      <c r="A577" s="36">
        <f t="shared" si="23"/>
        <v>561</v>
      </c>
      <c r="B577" s="36">
        <v>71</v>
      </c>
      <c r="C577" s="37" t="s">
        <v>125</v>
      </c>
      <c r="D577" s="36" t="s">
        <v>693</v>
      </c>
      <c r="E577" s="46">
        <f t="shared" si="22"/>
        <v>40255071.860000007</v>
      </c>
      <c r="F577" s="46">
        <v>3660466.2</v>
      </c>
      <c r="G577" s="46">
        <v>2227344.9900000002</v>
      </c>
      <c r="H577" s="46">
        <v>1049534.83</v>
      </c>
      <c r="I577" s="46">
        <v>894431.06</v>
      </c>
      <c r="J577" s="46"/>
      <c r="K577" s="45"/>
      <c r="L577" s="45">
        <v>0</v>
      </c>
      <c r="M577" s="46"/>
      <c r="N577" s="46">
        <v>10589130.85</v>
      </c>
      <c r="O577" s="46"/>
      <c r="P577" s="46">
        <v>8658356.3200000003</v>
      </c>
      <c r="Q577" s="46">
        <v>8147957.3399999999</v>
      </c>
      <c r="R577" s="46">
        <v>3854951.56</v>
      </c>
      <c r="S577" s="46">
        <v>402550.72</v>
      </c>
      <c r="T577" s="46">
        <v>770347.99</v>
      </c>
      <c r="U577" s="47"/>
    </row>
    <row r="578" spans="1:21" ht="12.75" customHeight="1" x14ac:dyDescent="0.25">
      <c r="A578" s="36">
        <f t="shared" si="23"/>
        <v>562</v>
      </c>
      <c r="B578" s="36">
        <v>72</v>
      </c>
      <c r="C578" s="37" t="s">
        <v>125</v>
      </c>
      <c r="D578" s="36" t="s">
        <v>694</v>
      </c>
      <c r="E578" s="46">
        <f t="shared" si="22"/>
        <v>904789.64</v>
      </c>
      <c r="F578" s="46">
        <v>805738.7</v>
      </c>
      <c r="G578" s="46"/>
      <c r="H578" s="46"/>
      <c r="I578" s="46"/>
      <c r="J578" s="46"/>
      <c r="K578" s="45"/>
      <c r="L578" s="45">
        <v>0</v>
      </c>
      <c r="M578" s="46"/>
      <c r="N578" s="46"/>
      <c r="O578" s="46"/>
      <c r="P578" s="46"/>
      <c r="Q578" s="46"/>
      <c r="R578" s="46">
        <v>72383.17</v>
      </c>
      <c r="S578" s="46">
        <v>9047.9</v>
      </c>
      <c r="T578" s="46">
        <v>17619.87</v>
      </c>
      <c r="U578" s="47"/>
    </row>
    <row r="579" spans="1:21" ht="12.75" customHeight="1" x14ac:dyDescent="0.25">
      <c r="A579" s="36">
        <f t="shared" si="23"/>
        <v>563</v>
      </c>
      <c r="B579" s="36">
        <v>73</v>
      </c>
      <c r="C579" s="37" t="s">
        <v>125</v>
      </c>
      <c r="D579" s="36" t="s">
        <v>695</v>
      </c>
      <c r="E579" s="46">
        <f t="shared" si="22"/>
        <v>27883555.440000005</v>
      </c>
      <c r="F579" s="46">
        <v>5276549.63</v>
      </c>
      <c r="G579" s="46"/>
      <c r="H579" s="46"/>
      <c r="I579" s="46"/>
      <c r="J579" s="46">
        <v>752474.52</v>
      </c>
      <c r="K579" s="45"/>
      <c r="L579" s="45">
        <v>0</v>
      </c>
      <c r="M579" s="46"/>
      <c r="N579" s="46"/>
      <c r="O579" s="46"/>
      <c r="P579" s="46">
        <v>12751982.66</v>
      </c>
      <c r="Q579" s="46">
        <v>5402146.9100000001</v>
      </c>
      <c r="R579" s="46">
        <v>2892729.58</v>
      </c>
      <c r="S579" s="46">
        <v>278835.55</v>
      </c>
      <c r="T579" s="46">
        <v>528836.59</v>
      </c>
      <c r="U579" s="47"/>
    </row>
    <row r="580" spans="1:21" ht="12.75" customHeight="1" x14ac:dyDescent="0.25">
      <c r="A580" s="36">
        <f t="shared" si="23"/>
        <v>564</v>
      </c>
      <c r="B580" s="36">
        <v>74</v>
      </c>
      <c r="C580" s="37" t="s">
        <v>125</v>
      </c>
      <c r="D580" s="36" t="s">
        <v>697</v>
      </c>
      <c r="E580" s="46">
        <f t="shared" si="22"/>
        <v>75438772.689999998</v>
      </c>
      <c r="F580" s="46"/>
      <c r="G580" s="46"/>
      <c r="H580" s="46"/>
      <c r="I580" s="46"/>
      <c r="J580" s="46">
        <v>2585155.75</v>
      </c>
      <c r="K580" s="45"/>
      <c r="L580" s="45">
        <v>0</v>
      </c>
      <c r="M580" s="46"/>
      <c r="N580" s="46"/>
      <c r="O580" s="46"/>
      <c r="P580" s="46">
        <v>43809936.850000001</v>
      </c>
      <c r="Q580" s="46">
        <v>18559287.719999999</v>
      </c>
      <c r="R580" s="46">
        <v>8309583.9000000004</v>
      </c>
      <c r="S580" s="46">
        <v>754387.73</v>
      </c>
      <c r="T580" s="46">
        <v>1420420.74</v>
      </c>
      <c r="U580" s="47"/>
    </row>
    <row r="581" spans="1:21" ht="12.75" customHeight="1" x14ac:dyDescent="0.25">
      <c r="A581" s="36">
        <f t="shared" si="23"/>
        <v>565</v>
      </c>
      <c r="B581" s="36">
        <v>75</v>
      </c>
      <c r="C581" s="37" t="s">
        <v>125</v>
      </c>
      <c r="D581" s="36" t="s">
        <v>698</v>
      </c>
      <c r="E581" s="46">
        <f t="shared" si="22"/>
        <v>51952505.04999999</v>
      </c>
      <c r="F581" s="46">
        <v>6570319.9199999999</v>
      </c>
      <c r="G581" s="46">
        <v>3997952.27</v>
      </c>
      <c r="H581" s="46">
        <v>1883852.84</v>
      </c>
      <c r="I581" s="46">
        <v>1605450.76</v>
      </c>
      <c r="J581" s="46">
        <v>862676.53</v>
      </c>
      <c r="K581" s="45"/>
      <c r="L581" s="45">
        <v>0</v>
      </c>
      <c r="M581" s="46"/>
      <c r="N581" s="46"/>
      <c r="O581" s="46"/>
      <c r="P581" s="46">
        <v>15541236.52</v>
      </c>
      <c r="Q581" s="46">
        <v>14625100.609999999</v>
      </c>
      <c r="R581" s="46">
        <v>5360438.1500000004</v>
      </c>
      <c r="S581" s="46">
        <v>519525.05</v>
      </c>
      <c r="T581" s="46">
        <v>985952.4</v>
      </c>
      <c r="U581" s="47"/>
    </row>
    <row r="582" spans="1:21" ht="12.75" customHeight="1" x14ac:dyDescent="0.25">
      <c r="A582" s="36">
        <f t="shared" si="23"/>
        <v>566</v>
      </c>
      <c r="B582" s="36">
        <v>76</v>
      </c>
      <c r="C582" s="37" t="s">
        <v>125</v>
      </c>
      <c r="D582" s="36" t="s">
        <v>700</v>
      </c>
      <c r="E582" s="46">
        <f t="shared" si="22"/>
        <v>98162553.269999996</v>
      </c>
      <c r="F582" s="46">
        <v>11560287.24</v>
      </c>
      <c r="G582" s="46">
        <v>4674942.8099999996</v>
      </c>
      <c r="H582" s="46">
        <v>4941744</v>
      </c>
      <c r="I582" s="46">
        <v>3768093.41</v>
      </c>
      <c r="J582" s="46"/>
      <c r="K582" s="45"/>
      <c r="L582" s="45">
        <v>0</v>
      </c>
      <c r="M582" s="46"/>
      <c r="N582" s="46">
        <v>21133929.559999999</v>
      </c>
      <c r="O582" s="46"/>
      <c r="P582" s="46">
        <v>27938064.170000002</v>
      </c>
      <c r="Q582" s="46">
        <v>11835455.800000001</v>
      </c>
      <c r="R582" s="46">
        <v>9450990.0800000001</v>
      </c>
      <c r="S582" s="46">
        <v>981625.53</v>
      </c>
      <c r="T582" s="46">
        <v>1877420.67</v>
      </c>
      <c r="U582" s="47"/>
    </row>
    <row r="583" spans="1:21" ht="12.75" customHeight="1" x14ac:dyDescent="0.25">
      <c r="A583" s="36">
        <f t="shared" si="23"/>
        <v>567</v>
      </c>
      <c r="B583" s="36">
        <v>77</v>
      </c>
      <c r="C583" s="37" t="s">
        <v>125</v>
      </c>
      <c r="D583" s="36" t="s">
        <v>701</v>
      </c>
      <c r="E583" s="46">
        <f t="shared" si="22"/>
        <v>55050859.810000002</v>
      </c>
      <c r="F583" s="46">
        <v>4918899.5599999996</v>
      </c>
      <c r="G583" s="46">
        <v>2993084.95</v>
      </c>
      <c r="H583" s="46">
        <v>1410354.9</v>
      </c>
      <c r="I583" s="46">
        <v>1201927.93</v>
      </c>
      <c r="J583" s="46">
        <v>645846.66</v>
      </c>
      <c r="K583" s="45"/>
      <c r="L583" s="45">
        <v>0</v>
      </c>
      <c r="M583" s="46"/>
      <c r="N583" s="46">
        <v>14229573</v>
      </c>
      <c r="O583" s="46"/>
      <c r="P583" s="46">
        <v>11635016.609999999</v>
      </c>
      <c r="Q583" s="46">
        <v>10949147.34</v>
      </c>
      <c r="R583" s="46">
        <v>5467190.6200000001</v>
      </c>
      <c r="S583" s="46">
        <v>550508.6</v>
      </c>
      <c r="T583" s="46">
        <v>1049309.6399999999</v>
      </c>
      <c r="U583" s="47"/>
    </row>
    <row r="584" spans="1:21" ht="12.75" customHeight="1" x14ac:dyDescent="0.25">
      <c r="A584" s="36">
        <f t="shared" si="23"/>
        <v>568</v>
      </c>
      <c r="B584" s="36">
        <v>78</v>
      </c>
      <c r="C584" s="37" t="s">
        <v>125</v>
      </c>
      <c r="D584" s="36" t="s">
        <v>702</v>
      </c>
      <c r="E584" s="46">
        <f t="shared" si="22"/>
        <v>48226389.920000002</v>
      </c>
      <c r="F584" s="46">
        <v>5541634.9699999997</v>
      </c>
      <c r="G584" s="46">
        <v>2241019.2799999998</v>
      </c>
      <c r="H584" s="46">
        <v>2368915.31</v>
      </c>
      <c r="I584" s="46">
        <v>1806304.44</v>
      </c>
      <c r="J584" s="46">
        <v>790277.63</v>
      </c>
      <c r="K584" s="45"/>
      <c r="L584" s="45">
        <v>0</v>
      </c>
      <c r="M584" s="46"/>
      <c r="N584" s="46">
        <v>10130935.390000001</v>
      </c>
      <c r="O584" s="46"/>
      <c r="P584" s="46">
        <v>13392621.67</v>
      </c>
      <c r="Q584" s="46">
        <v>5673542.04</v>
      </c>
      <c r="R584" s="46">
        <v>4881617.6100000003</v>
      </c>
      <c r="S584" s="46">
        <v>482263.9</v>
      </c>
      <c r="T584" s="46">
        <v>917257.68</v>
      </c>
      <c r="U584" s="47"/>
    </row>
    <row r="585" spans="1:21" ht="12.75" customHeight="1" x14ac:dyDescent="0.25">
      <c r="A585" s="36">
        <f t="shared" si="23"/>
        <v>569</v>
      </c>
      <c r="B585" s="36">
        <v>79</v>
      </c>
      <c r="C585" s="37" t="s">
        <v>125</v>
      </c>
      <c r="D585" s="36" t="s">
        <v>703</v>
      </c>
      <c r="E585" s="46">
        <f t="shared" si="22"/>
        <v>48047083.770000003</v>
      </c>
      <c r="F585" s="46"/>
      <c r="G585" s="46"/>
      <c r="H585" s="46">
        <v>2886588.3</v>
      </c>
      <c r="I585" s="46">
        <v>2201031.52</v>
      </c>
      <c r="J585" s="46">
        <v>962974.97</v>
      </c>
      <c r="K585" s="45"/>
      <c r="L585" s="45">
        <v>0</v>
      </c>
      <c r="M585" s="46"/>
      <c r="N585" s="46">
        <v>12344822.74</v>
      </c>
      <c r="O585" s="46"/>
      <c r="P585" s="46">
        <v>16319276.960000001</v>
      </c>
      <c r="Q585" s="46">
        <v>6913366.6500000004</v>
      </c>
      <c r="R585" s="46">
        <v>5028230.4000000004</v>
      </c>
      <c r="S585" s="46">
        <v>480470.84</v>
      </c>
      <c r="T585" s="46">
        <v>910321.39</v>
      </c>
      <c r="U585" s="47"/>
    </row>
    <row r="586" spans="1:21" ht="12.75" customHeight="1" x14ac:dyDescent="0.25">
      <c r="A586" s="36">
        <f t="shared" si="23"/>
        <v>570</v>
      </c>
      <c r="B586" s="36">
        <v>80</v>
      </c>
      <c r="C586" s="37" t="s">
        <v>125</v>
      </c>
      <c r="D586" s="36" t="s">
        <v>704</v>
      </c>
      <c r="E586" s="46">
        <f t="shared" si="22"/>
        <v>36216763.120000005</v>
      </c>
      <c r="F586" s="46"/>
      <c r="G586" s="46"/>
      <c r="H586" s="46"/>
      <c r="I586" s="46"/>
      <c r="J586" s="46"/>
      <c r="K586" s="45"/>
      <c r="L586" s="45">
        <v>0</v>
      </c>
      <c r="M586" s="46"/>
      <c r="N586" s="46"/>
      <c r="O586" s="46"/>
      <c r="P586" s="46">
        <v>22156804.890000001</v>
      </c>
      <c r="Q586" s="46">
        <v>9386329.8200000003</v>
      </c>
      <c r="R586" s="46">
        <v>3621676.31</v>
      </c>
      <c r="S586" s="46">
        <v>362167.63</v>
      </c>
      <c r="T586" s="46">
        <v>689784.47</v>
      </c>
      <c r="U586" s="47"/>
    </row>
    <row r="587" spans="1:21" ht="12.75" customHeight="1" x14ac:dyDescent="0.25">
      <c r="A587" s="36">
        <f t="shared" si="23"/>
        <v>571</v>
      </c>
      <c r="B587" s="36">
        <v>81</v>
      </c>
      <c r="C587" s="37" t="s">
        <v>125</v>
      </c>
      <c r="D587" s="36" t="s">
        <v>705</v>
      </c>
      <c r="E587" s="46">
        <f t="shared" si="22"/>
        <v>33325439.169999998</v>
      </c>
      <c r="F587" s="46"/>
      <c r="G587" s="46"/>
      <c r="H587" s="46"/>
      <c r="I587" s="46"/>
      <c r="J587" s="46"/>
      <c r="K587" s="45"/>
      <c r="L587" s="45">
        <v>0</v>
      </c>
      <c r="M587" s="46"/>
      <c r="N587" s="46">
        <v>10110172.09</v>
      </c>
      <c r="O587" s="46"/>
      <c r="P587" s="46">
        <v>13365173.550000001</v>
      </c>
      <c r="Q587" s="46">
        <v>5661914.1500000004</v>
      </c>
      <c r="R587" s="46">
        <v>3217752.13</v>
      </c>
      <c r="S587" s="46">
        <v>333254.39</v>
      </c>
      <c r="T587" s="46">
        <v>637172.86</v>
      </c>
      <c r="U587" s="47"/>
    </row>
    <row r="588" spans="1:21" ht="12.75" customHeight="1" x14ac:dyDescent="0.25">
      <c r="A588" s="36">
        <f t="shared" si="23"/>
        <v>572</v>
      </c>
      <c r="B588" s="36">
        <v>82</v>
      </c>
      <c r="C588" s="37" t="s">
        <v>125</v>
      </c>
      <c r="D588" s="36" t="s">
        <v>706</v>
      </c>
      <c r="E588" s="46">
        <f t="shared" si="22"/>
        <v>39839273.249999993</v>
      </c>
      <c r="F588" s="46"/>
      <c r="G588" s="46"/>
      <c r="H588" s="46"/>
      <c r="I588" s="46"/>
      <c r="J588" s="46"/>
      <c r="K588" s="45"/>
      <c r="L588" s="45">
        <v>0</v>
      </c>
      <c r="M588" s="46"/>
      <c r="N588" s="46">
        <v>12086319.59</v>
      </c>
      <c r="O588" s="46"/>
      <c r="P588" s="46">
        <v>15977547.92</v>
      </c>
      <c r="Q588" s="46">
        <v>6768599.3300000001</v>
      </c>
      <c r="R588" s="46">
        <v>3846698.18</v>
      </c>
      <c r="S588" s="46">
        <v>398392.73</v>
      </c>
      <c r="T588" s="46">
        <v>761715.5</v>
      </c>
      <c r="U588" s="47"/>
    </row>
    <row r="589" spans="1:21" ht="12.75" customHeight="1" x14ac:dyDescent="0.25">
      <c r="A589" s="36">
        <f t="shared" si="23"/>
        <v>573</v>
      </c>
      <c r="B589" s="36">
        <v>83</v>
      </c>
      <c r="C589" s="37" t="s">
        <v>125</v>
      </c>
      <c r="D589" s="36" t="s">
        <v>707</v>
      </c>
      <c r="E589" s="46">
        <f t="shared" si="22"/>
        <v>79496818.950000003</v>
      </c>
      <c r="F589" s="46">
        <v>9134881.3900000006</v>
      </c>
      <c r="G589" s="46">
        <v>3694116.52</v>
      </c>
      <c r="H589" s="46">
        <v>3904941.5</v>
      </c>
      <c r="I589" s="46">
        <v>2977528.64</v>
      </c>
      <c r="J589" s="46">
        <v>1302700.81</v>
      </c>
      <c r="K589" s="45"/>
      <c r="L589" s="45">
        <v>0</v>
      </c>
      <c r="M589" s="46"/>
      <c r="N589" s="46">
        <v>16699925.869999999</v>
      </c>
      <c r="O589" s="46"/>
      <c r="P589" s="46">
        <v>22076519.140000001</v>
      </c>
      <c r="Q589" s="46">
        <v>9352318.2200000007</v>
      </c>
      <c r="R589" s="46">
        <v>8046902.7800000003</v>
      </c>
      <c r="S589" s="46">
        <v>794968.19</v>
      </c>
      <c r="T589" s="46">
        <v>1512015.89</v>
      </c>
      <c r="U589" s="47"/>
    </row>
    <row r="590" spans="1:21" ht="12.75" customHeight="1" x14ac:dyDescent="0.25">
      <c r="A590" s="36">
        <f t="shared" si="23"/>
        <v>574</v>
      </c>
      <c r="B590" s="36">
        <v>84</v>
      </c>
      <c r="C590" s="37" t="s">
        <v>125</v>
      </c>
      <c r="D590" s="36" t="s">
        <v>708</v>
      </c>
      <c r="E590" s="46">
        <f t="shared" si="22"/>
        <v>73358389.709999993</v>
      </c>
      <c r="F590" s="46">
        <v>8639180.9000000004</v>
      </c>
      <c r="G590" s="46">
        <v>3493656.85</v>
      </c>
      <c r="H590" s="46">
        <v>3693041.5</v>
      </c>
      <c r="I590" s="46">
        <v>2815954.3</v>
      </c>
      <c r="J590" s="46"/>
      <c r="K590" s="45"/>
      <c r="L590" s="45">
        <v>0</v>
      </c>
      <c r="M590" s="46"/>
      <c r="N590" s="46">
        <v>15793711.449999999</v>
      </c>
      <c r="O590" s="46"/>
      <c r="P590" s="46">
        <v>20878546.16</v>
      </c>
      <c r="Q590" s="46">
        <v>8844818.6199999992</v>
      </c>
      <c r="R590" s="46">
        <v>7062870.6200000001</v>
      </c>
      <c r="S590" s="46">
        <v>733583.9</v>
      </c>
      <c r="T590" s="46">
        <v>1403025.41</v>
      </c>
      <c r="U590" s="47"/>
    </row>
    <row r="591" spans="1:21" ht="12.75" customHeight="1" x14ac:dyDescent="0.25">
      <c r="A591" s="36">
        <f t="shared" si="23"/>
        <v>575</v>
      </c>
      <c r="B591" s="36">
        <v>85</v>
      </c>
      <c r="C591" s="37" t="s">
        <v>125</v>
      </c>
      <c r="D591" s="36" t="s">
        <v>709</v>
      </c>
      <c r="E591" s="46">
        <f t="shared" si="22"/>
        <v>29270754.109999999</v>
      </c>
      <c r="F591" s="46"/>
      <c r="G591" s="46">
        <v>3654387.43</v>
      </c>
      <c r="H591" s="46"/>
      <c r="I591" s="46"/>
      <c r="J591" s="46"/>
      <c r="K591" s="45"/>
      <c r="L591" s="45">
        <v>0</v>
      </c>
      <c r="M591" s="46"/>
      <c r="N591" s="46"/>
      <c r="O591" s="46"/>
      <c r="P591" s="46">
        <v>21839092.949999999</v>
      </c>
      <c r="Q591" s="46"/>
      <c r="R591" s="46">
        <v>2927075.41</v>
      </c>
      <c r="S591" s="46">
        <v>292707.53999999998</v>
      </c>
      <c r="T591" s="46">
        <v>557490.78</v>
      </c>
      <c r="U591" s="47"/>
    </row>
    <row r="592" spans="1:21" ht="12.75" customHeight="1" x14ac:dyDescent="0.25">
      <c r="A592" s="36">
        <f t="shared" si="23"/>
        <v>576</v>
      </c>
      <c r="B592" s="36">
        <v>86</v>
      </c>
      <c r="C592" s="37" t="s">
        <v>125</v>
      </c>
      <c r="D592" s="36" t="s">
        <v>710</v>
      </c>
      <c r="E592" s="46">
        <f t="shared" si="22"/>
        <v>57504334.849999994</v>
      </c>
      <c r="F592" s="46">
        <v>8727373.8499999996</v>
      </c>
      <c r="G592" s="46"/>
      <c r="H592" s="46"/>
      <c r="I592" s="46"/>
      <c r="J592" s="46">
        <v>1145895.58</v>
      </c>
      <c r="K592" s="45"/>
      <c r="L592" s="45">
        <v>0</v>
      </c>
      <c r="M592" s="46"/>
      <c r="N592" s="46"/>
      <c r="O592" s="46"/>
      <c r="P592" s="46">
        <v>20643466.809999999</v>
      </c>
      <c r="Q592" s="46">
        <v>19426560.98</v>
      </c>
      <c r="R592" s="46">
        <v>5893835.5199999996</v>
      </c>
      <c r="S592" s="46">
        <v>575043.35</v>
      </c>
      <c r="T592" s="46">
        <v>1092158.76</v>
      </c>
      <c r="U592" s="47"/>
    </row>
    <row r="593" spans="1:21" ht="12.75" customHeight="1" x14ac:dyDescent="0.25">
      <c r="A593" s="36">
        <f t="shared" si="23"/>
        <v>577</v>
      </c>
      <c r="B593" s="36">
        <v>87</v>
      </c>
      <c r="C593" s="37" t="s">
        <v>125</v>
      </c>
      <c r="D593" s="36" t="s">
        <v>711</v>
      </c>
      <c r="E593" s="46">
        <f t="shared" si="22"/>
        <v>103406537.00999999</v>
      </c>
      <c r="F593" s="46">
        <v>12177854.279999999</v>
      </c>
      <c r="G593" s="46">
        <v>4924684.92</v>
      </c>
      <c r="H593" s="46">
        <v>5205739.03</v>
      </c>
      <c r="I593" s="46">
        <v>3969390.34</v>
      </c>
      <c r="J593" s="46"/>
      <c r="K593" s="45"/>
      <c r="L593" s="45">
        <v>0</v>
      </c>
      <c r="M593" s="46"/>
      <c r="N593" s="46">
        <v>22262934.260000002</v>
      </c>
      <c r="O593" s="46"/>
      <c r="P593" s="46">
        <v>29430555.440000001</v>
      </c>
      <c r="Q593" s="46">
        <v>12467722.74</v>
      </c>
      <c r="R593" s="46">
        <v>9955875.4700000007</v>
      </c>
      <c r="S593" s="46">
        <v>1034065.37</v>
      </c>
      <c r="T593" s="46">
        <v>1977715.16</v>
      </c>
      <c r="U593" s="47"/>
    </row>
    <row r="594" spans="1:21" ht="12.75" customHeight="1" x14ac:dyDescent="0.25">
      <c r="A594" s="36">
        <f t="shared" si="23"/>
        <v>578</v>
      </c>
      <c r="B594" s="36">
        <v>88</v>
      </c>
      <c r="C594" s="37" t="s">
        <v>125</v>
      </c>
      <c r="D594" s="36" t="s">
        <v>712</v>
      </c>
      <c r="E594" s="46">
        <f t="shared" si="22"/>
        <v>40470283.139999993</v>
      </c>
      <c r="F594" s="46"/>
      <c r="G594" s="46">
        <v>2379611.7999999998</v>
      </c>
      <c r="H594" s="46"/>
      <c r="I594" s="46">
        <v>1918012.67</v>
      </c>
      <c r="J594" s="46"/>
      <c r="K594" s="45"/>
      <c r="L594" s="45">
        <v>0</v>
      </c>
      <c r="M594" s="46"/>
      <c r="N594" s="46">
        <v>10757468.1</v>
      </c>
      <c r="O594" s="46"/>
      <c r="P594" s="46">
        <v>14220868.539999999</v>
      </c>
      <c r="Q594" s="46">
        <v>6024413.8700000001</v>
      </c>
      <c r="R594" s="46">
        <v>3993257.62</v>
      </c>
      <c r="S594" s="46">
        <v>404702.83</v>
      </c>
      <c r="T594" s="46">
        <v>771947.71</v>
      </c>
      <c r="U594" s="47"/>
    </row>
    <row r="595" spans="1:21" ht="12.75" customHeight="1" x14ac:dyDescent="0.25">
      <c r="A595" s="36">
        <f t="shared" si="23"/>
        <v>579</v>
      </c>
      <c r="B595" s="36">
        <v>89</v>
      </c>
      <c r="C595" s="37" t="s">
        <v>125</v>
      </c>
      <c r="D595" s="36" t="s">
        <v>713</v>
      </c>
      <c r="E595" s="46">
        <f t="shared" si="22"/>
        <v>14214840.76</v>
      </c>
      <c r="F595" s="46"/>
      <c r="G595" s="46"/>
      <c r="H595" s="46"/>
      <c r="I595" s="46"/>
      <c r="J595" s="46"/>
      <c r="K595" s="45"/>
      <c r="L595" s="45">
        <v>0</v>
      </c>
      <c r="M595" s="46"/>
      <c r="N595" s="46"/>
      <c r="O595" s="46"/>
      <c r="P595" s="46">
        <v>12380472.41</v>
      </c>
      <c r="Q595" s="46"/>
      <c r="R595" s="46">
        <v>1421484.08</v>
      </c>
      <c r="S595" s="46">
        <v>142148.41</v>
      </c>
      <c r="T595" s="46">
        <v>270735.86</v>
      </c>
      <c r="U595" s="47"/>
    </row>
    <row r="596" spans="1:21" ht="12.75" customHeight="1" x14ac:dyDescent="0.25">
      <c r="A596" s="36">
        <f t="shared" si="23"/>
        <v>580</v>
      </c>
      <c r="B596" s="36">
        <v>90</v>
      </c>
      <c r="C596" s="37" t="s">
        <v>125</v>
      </c>
      <c r="D596" s="36" t="s">
        <v>714</v>
      </c>
      <c r="E596" s="46">
        <f t="shared" si="22"/>
        <v>106272509.94999999</v>
      </c>
      <c r="F596" s="46">
        <v>12211643</v>
      </c>
      <c r="G596" s="46">
        <v>4938348.9800000004</v>
      </c>
      <c r="H596" s="46">
        <v>5220182.8899999997</v>
      </c>
      <c r="I596" s="46">
        <v>3980403.82</v>
      </c>
      <c r="J596" s="46">
        <v>1741469.5</v>
      </c>
      <c r="K596" s="45"/>
      <c r="L596" s="45">
        <v>0</v>
      </c>
      <c r="M596" s="46"/>
      <c r="N596" s="46">
        <v>22324705.09</v>
      </c>
      <c r="O596" s="46"/>
      <c r="P596" s="46">
        <v>29512213.579999998</v>
      </c>
      <c r="Q596" s="46">
        <v>12502315.74</v>
      </c>
      <c r="R596" s="46">
        <v>10757217.300000001</v>
      </c>
      <c r="S596" s="46">
        <v>1062725.1000000001</v>
      </c>
      <c r="T596" s="46">
        <v>2021284.95</v>
      </c>
      <c r="U596" s="47"/>
    </row>
    <row r="597" spans="1:21" ht="12.75" customHeight="1" x14ac:dyDescent="0.25">
      <c r="A597" s="36">
        <f t="shared" si="23"/>
        <v>581</v>
      </c>
      <c r="B597" s="36">
        <v>91</v>
      </c>
      <c r="C597" s="37" t="s">
        <v>125</v>
      </c>
      <c r="D597" s="36" t="s">
        <v>715</v>
      </c>
      <c r="E597" s="46">
        <f t="shared" si="22"/>
        <v>12325472.529999999</v>
      </c>
      <c r="F597" s="46"/>
      <c r="G597" s="46"/>
      <c r="H597" s="46"/>
      <c r="I597" s="46"/>
      <c r="J597" s="46"/>
      <c r="K597" s="45"/>
      <c r="L597" s="45">
        <v>0</v>
      </c>
      <c r="M597" s="46"/>
      <c r="N597" s="46"/>
      <c r="O597" s="46"/>
      <c r="P597" s="46"/>
      <c r="Q597" s="46">
        <v>10734919.6</v>
      </c>
      <c r="R597" s="46">
        <v>1232547.25</v>
      </c>
      <c r="S597" s="46">
        <v>123254.73</v>
      </c>
      <c r="T597" s="46">
        <v>234750.95</v>
      </c>
      <c r="U597" s="47"/>
    </row>
    <row r="598" spans="1:21" ht="12.75" customHeight="1" x14ac:dyDescent="0.25">
      <c r="A598" s="36">
        <f t="shared" si="23"/>
        <v>582</v>
      </c>
      <c r="B598" s="36">
        <v>92</v>
      </c>
      <c r="C598" s="37" t="s">
        <v>125</v>
      </c>
      <c r="D598" s="36" t="s">
        <v>716</v>
      </c>
      <c r="E598" s="46">
        <f t="shared" si="22"/>
        <v>12836976.380000001</v>
      </c>
      <c r="F598" s="46"/>
      <c r="G598" s="46"/>
      <c r="H598" s="46"/>
      <c r="I598" s="46"/>
      <c r="J598" s="46"/>
      <c r="K598" s="45"/>
      <c r="L598" s="45">
        <v>0</v>
      </c>
      <c r="M598" s="46"/>
      <c r="N598" s="46"/>
      <c r="O598" s="46"/>
      <c r="P598" s="46"/>
      <c r="Q598" s="46">
        <v>11180415.93</v>
      </c>
      <c r="R598" s="46">
        <v>1283697.6399999999</v>
      </c>
      <c r="S598" s="46">
        <v>128369.76</v>
      </c>
      <c r="T598" s="46">
        <v>244493.05</v>
      </c>
      <c r="U598" s="47"/>
    </row>
    <row r="599" spans="1:21" ht="12.75" customHeight="1" x14ac:dyDescent="0.25">
      <c r="A599" s="36">
        <f t="shared" si="23"/>
        <v>583</v>
      </c>
      <c r="B599" s="36">
        <v>93</v>
      </c>
      <c r="C599" s="37" t="s">
        <v>125</v>
      </c>
      <c r="D599" s="36" t="s">
        <v>717</v>
      </c>
      <c r="E599" s="46">
        <f t="shared" si="22"/>
        <v>2823684.87</v>
      </c>
      <c r="F599" s="46"/>
      <c r="G599" s="46">
        <v>2459299.63</v>
      </c>
      <c r="H599" s="46"/>
      <c r="I599" s="46"/>
      <c r="J599" s="46"/>
      <c r="K599" s="45"/>
      <c r="L599" s="45">
        <v>0</v>
      </c>
      <c r="M599" s="46"/>
      <c r="N599" s="46"/>
      <c r="O599" s="46"/>
      <c r="P599" s="46"/>
      <c r="Q599" s="46"/>
      <c r="R599" s="46">
        <v>282368.49</v>
      </c>
      <c r="S599" s="46">
        <v>28236.85</v>
      </c>
      <c r="T599" s="46">
        <v>53779.9</v>
      </c>
      <c r="U599" s="47"/>
    </row>
    <row r="600" spans="1:21" ht="12.75" customHeight="1" x14ac:dyDescent="0.25">
      <c r="A600" s="36">
        <f t="shared" si="23"/>
        <v>584</v>
      </c>
      <c r="B600" s="36">
        <v>94</v>
      </c>
      <c r="C600" s="37" t="s">
        <v>125</v>
      </c>
      <c r="D600" s="36" t="s">
        <v>718</v>
      </c>
      <c r="E600" s="46">
        <f t="shared" si="22"/>
        <v>77649207.979999989</v>
      </c>
      <c r="F600" s="46">
        <v>9455874.2799999993</v>
      </c>
      <c r="G600" s="46">
        <v>3823925.01</v>
      </c>
      <c r="H600" s="46"/>
      <c r="I600" s="46">
        <v>3082156.77</v>
      </c>
      <c r="J600" s="46">
        <v>1348476.75</v>
      </c>
      <c r="K600" s="45"/>
      <c r="L600" s="45">
        <v>0</v>
      </c>
      <c r="M600" s="46"/>
      <c r="N600" s="46">
        <v>17286748.77</v>
      </c>
      <c r="O600" s="46"/>
      <c r="P600" s="46">
        <v>22852271.5</v>
      </c>
      <c r="Q600" s="46">
        <v>9680951.6799999997</v>
      </c>
      <c r="R600" s="46">
        <v>7865557.96</v>
      </c>
      <c r="S600" s="46">
        <v>776492.08</v>
      </c>
      <c r="T600" s="46">
        <v>1476753.18</v>
      </c>
      <c r="U600" s="47"/>
    </row>
    <row r="601" spans="1:21" ht="12.75" customHeight="1" x14ac:dyDescent="0.25">
      <c r="A601" s="36">
        <f t="shared" si="23"/>
        <v>585</v>
      </c>
      <c r="B601" s="36">
        <v>95</v>
      </c>
      <c r="C601" s="37" t="s">
        <v>125</v>
      </c>
      <c r="D601" s="36" t="s">
        <v>719</v>
      </c>
      <c r="E601" s="46">
        <f t="shared" si="22"/>
        <v>11445131.550000001</v>
      </c>
      <c r="F601" s="46">
        <v>1455378.4</v>
      </c>
      <c r="G601" s="46">
        <v>520349.68</v>
      </c>
      <c r="H601" s="46">
        <v>200673.9</v>
      </c>
      <c r="I601" s="46"/>
      <c r="J601" s="46">
        <v>182841.15</v>
      </c>
      <c r="K601" s="45"/>
      <c r="L601" s="45">
        <v>0</v>
      </c>
      <c r="M601" s="46"/>
      <c r="N601" s="46">
        <v>1774152.84</v>
      </c>
      <c r="O601" s="46"/>
      <c r="P601" s="46">
        <v>3027671.13</v>
      </c>
      <c r="Q601" s="46">
        <v>2805817.72</v>
      </c>
      <c r="R601" s="46">
        <v>1145839.83</v>
      </c>
      <c r="S601" s="46">
        <v>114451.32</v>
      </c>
      <c r="T601" s="46">
        <v>217955.58</v>
      </c>
      <c r="U601" s="47"/>
    </row>
    <row r="602" spans="1:21" ht="12.75" customHeight="1" x14ac:dyDescent="0.25">
      <c r="A602" s="36">
        <f t="shared" si="23"/>
        <v>586</v>
      </c>
      <c r="B602" s="36">
        <v>96</v>
      </c>
      <c r="C602" s="37" t="s">
        <v>125</v>
      </c>
      <c r="D602" s="36" t="s">
        <v>720</v>
      </c>
      <c r="E602" s="46">
        <f t="shared" si="22"/>
        <v>18175956.169999998</v>
      </c>
      <c r="F602" s="46">
        <v>2138762.29</v>
      </c>
      <c r="G602" s="46">
        <v>764683.79</v>
      </c>
      <c r="H602" s="46">
        <v>294901.84000000003</v>
      </c>
      <c r="I602" s="46">
        <v>1141773.93</v>
      </c>
      <c r="J602" s="46">
        <v>268695.58</v>
      </c>
      <c r="K602" s="45"/>
      <c r="L602" s="45">
        <v>0</v>
      </c>
      <c r="M602" s="46"/>
      <c r="N602" s="46">
        <v>2607219.65</v>
      </c>
      <c r="O602" s="46"/>
      <c r="P602" s="46">
        <v>4449336.8899999997</v>
      </c>
      <c r="Q602" s="46">
        <v>4123310.54</v>
      </c>
      <c r="R602" s="46">
        <v>1860245.55</v>
      </c>
      <c r="S602" s="46">
        <v>181759.56</v>
      </c>
      <c r="T602" s="46">
        <v>345266.55</v>
      </c>
      <c r="U602" s="47"/>
    </row>
    <row r="603" spans="1:21" ht="12.75" customHeight="1" x14ac:dyDescent="0.25">
      <c r="A603" s="36">
        <f t="shared" si="23"/>
        <v>587</v>
      </c>
      <c r="B603" s="36">
        <v>97</v>
      </c>
      <c r="C603" s="37" t="s">
        <v>125</v>
      </c>
      <c r="D603" s="36" t="s">
        <v>721</v>
      </c>
      <c r="E603" s="46">
        <f t="shared" si="22"/>
        <v>31269970.890000001</v>
      </c>
      <c r="F603" s="46"/>
      <c r="G603" s="46"/>
      <c r="H603" s="46"/>
      <c r="I603" s="46"/>
      <c r="J603" s="46"/>
      <c r="K603" s="45"/>
      <c r="L603" s="45">
        <v>0</v>
      </c>
      <c r="M603" s="46"/>
      <c r="N603" s="46"/>
      <c r="O603" s="46"/>
      <c r="P603" s="46">
        <v>27234706.219999999</v>
      </c>
      <c r="Q603" s="46"/>
      <c r="R603" s="46">
        <v>3126997.09</v>
      </c>
      <c r="S603" s="46">
        <v>312699.71000000002</v>
      </c>
      <c r="T603" s="46">
        <v>595567.87</v>
      </c>
      <c r="U603" s="47"/>
    </row>
    <row r="604" spans="1:21" ht="12.75" customHeight="1" x14ac:dyDescent="0.25">
      <c r="A604" s="36">
        <f t="shared" si="23"/>
        <v>588</v>
      </c>
      <c r="B604" s="36">
        <v>98</v>
      </c>
      <c r="C604" s="37" t="s">
        <v>125</v>
      </c>
      <c r="D604" s="36" t="s">
        <v>722</v>
      </c>
      <c r="E604" s="46">
        <f t="shared" si="22"/>
        <v>124661647.28999999</v>
      </c>
      <c r="F604" s="46">
        <v>14324716.09</v>
      </c>
      <c r="G604" s="46">
        <v>5792868.9100000001</v>
      </c>
      <c r="H604" s="46">
        <v>6123470.6799999997</v>
      </c>
      <c r="I604" s="46">
        <v>4669163.25</v>
      </c>
      <c r="J604" s="46">
        <v>2042809.15</v>
      </c>
      <c r="K604" s="45"/>
      <c r="L604" s="45">
        <v>0</v>
      </c>
      <c r="M604" s="46"/>
      <c r="N604" s="46">
        <v>26187717.899999999</v>
      </c>
      <c r="O604" s="46"/>
      <c r="P604" s="46">
        <v>34618935.43</v>
      </c>
      <c r="Q604" s="46">
        <v>14665686.130000001</v>
      </c>
      <c r="R604" s="46">
        <v>12618620.09</v>
      </c>
      <c r="S604" s="46">
        <v>1246616.47</v>
      </c>
      <c r="T604" s="46">
        <v>2371043.19</v>
      </c>
      <c r="U604" s="47"/>
    </row>
    <row r="605" spans="1:21" ht="12.75" customHeight="1" x14ac:dyDescent="0.25">
      <c r="A605" s="36">
        <f t="shared" si="23"/>
        <v>589</v>
      </c>
      <c r="B605" s="36">
        <v>99</v>
      </c>
      <c r="C605" s="37" t="s">
        <v>125</v>
      </c>
      <c r="D605" s="36" t="s">
        <v>723</v>
      </c>
      <c r="E605" s="46">
        <f t="shared" si="22"/>
        <v>81087660.049999982</v>
      </c>
      <c r="F605" s="46">
        <v>9549432.1400000006</v>
      </c>
      <c r="G605" s="46">
        <v>3861759.5</v>
      </c>
      <c r="H605" s="46">
        <v>4082151.95</v>
      </c>
      <c r="I605" s="46">
        <v>3112652.1</v>
      </c>
      <c r="J605" s="46"/>
      <c r="K605" s="45"/>
      <c r="L605" s="45">
        <v>0</v>
      </c>
      <c r="M605" s="46"/>
      <c r="N605" s="46">
        <v>17457786.489999998</v>
      </c>
      <c r="O605" s="46"/>
      <c r="P605" s="46">
        <v>23078375.350000001</v>
      </c>
      <c r="Q605" s="46">
        <v>9776736.4900000002</v>
      </c>
      <c r="R605" s="46">
        <v>7807036.8499999996</v>
      </c>
      <c r="S605" s="46">
        <v>810876.6</v>
      </c>
      <c r="T605" s="46">
        <v>1550852.58</v>
      </c>
      <c r="U605" s="47"/>
    </row>
    <row r="606" spans="1:21" ht="12.75" customHeight="1" x14ac:dyDescent="0.25">
      <c r="A606" s="36">
        <f t="shared" si="23"/>
        <v>590</v>
      </c>
      <c r="B606" s="36">
        <v>100</v>
      </c>
      <c r="C606" s="37" t="s">
        <v>125</v>
      </c>
      <c r="D606" s="36" t="s">
        <v>724</v>
      </c>
      <c r="E606" s="46">
        <f t="shared" si="22"/>
        <v>44423512.299999997</v>
      </c>
      <c r="F606" s="46">
        <v>4642209.45</v>
      </c>
      <c r="G606" s="46">
        <v>3090655.24</v>
      </c>
      <c r="H606" s="46">
        <v>2211180.19</v>
      </c>
      <c r="I606" s="46">
        <v>1697382.95</v>
      </c>
      <c r="J606" s="46">
        <v>645402.87</v>
      </c>
      <c r="K606" s="45"/>
      <c r="L606" s="45">
        <v>0</v>
      </c>
      <c r="M606" s="46"/>
      <c r="N606" s="46">
        <v>2196836.96</v>
      </c>
      <c r="O606" s="46"/>
      <c r="P606" s="46">
        <v>19071873.149999999</v>
      </c>
      <c r="Q606" s="46">
        <v>5015446.4800000004</v>
      </c>
      <c r="R606" s="46">
        <v>4564820.5199999996</v>
      </c>
      <c r="S606" s="46">
        <v>444235.12</v>
      </c>
      <c r="T606" s="46">
        <v>843469.37</v>
      </c>
      <c r="U606" s="47"/>
    </row>
    <row r="607" spans="1:21" ht="12.75" customHeight="1" x14ac:dyDescent="0.25">
      <c r="A607" s="36">
        <f t="shared" si="23"/>
        <v>591</v>
      </c>
      <c r="B607" s="36">
        <v>101</v>
      </c>
      <c r="C607" s="37" t="s">
        <v>125</v>
      </c>
      <c r="D607" s="36" t="s">
        <v>725</v>
      </c>
      <c r="E607" s="46">
        <f t="shared" si="22"/>
        <v>32102854.359999999</v>
      </c>
      <c r="F607" s="46"/>
      <c r="G607" s="46"/>
      <c r="H607" s="46">
        <v>3947059.33</v>
      </c>
      <c r="I607" s="46"/>
      <c r="J607" s="46">
        <v>1316751.45</v>
      </c>
      <c r="K607" s="45"/>
      <c r="L607" s="45">
        <v>0</v>
      </c>
      <c r="M607" s="46"/>
      <c r="N607" s="46"/>
      <c r="O607" s="46"/>
      <c r="P607" s="46">
        <v>22314631.550000001</v>
      </c>
      <c r="Q607" s="46"/>
      <c r="R607" s="46">
        <v>3600298.81</v>
      </c>
      <c r="S607" s="46">
        <v>321028.53999999998</v>
      </c>
      <c r="T607" s="46">
        <v>603084.68000000005</v>
      </c>
      <c r="U607" s="47"/>
    </row>
    <row r="608" spans="1:21" ht="12.75" customHeight="1" x14ac:dyDescent="0.25">
      <c r="A608" s="36">
        <f t="shared" si="23"/>
        <v>592</v>
      </c>
      <c r="B608" s="36">
        <v>102</v>
      </c>
      <c r="C608" s="37" t="s">
        <v>125</v>
      </c>
      <c r="D608" s="36" t="s">
        <v>726</v>
      </c>
      <c r="E608" s="46">
        <f t="shared" si="22"/>
        <v>76921283.660000011</v>
      </c>
      <c r="F608" s="46">
        <v>13890857.5</v>
      </c>
      <c r="G608" s="46">
        <v>5617417.8899999997</v>
      </c>
      <c r="H608" s="46"/>
      <c r="I608" s="46"/>
      <c r="J608" s="46"/>
      <c r="K608" s="45"/>
      <c r="L608" s="45">
        <v>0</v>
      </c>
      <c r="M608" s="46"/>
      <c r="N608" s="46"/>
      <c r="O608" s="46"/>
      <c r="P608" s="46">
        <v>33570417.43</v>
      </c>
      <c r="Q608" s="46">
        <v>14221500.439999999</v>
      </c>
      <c r="R608" s="46">
        <v>7380158.6399999997</v>
      </c>
      <c r="S608" s="46">
        <v>769212.84</v>
      </c>
      <c r="T608" s="46">
        <v>1471718.92</v>
      </c>
      <c r="U608" s="47"/>
    </row>
    <row r="609" spans="1:21" ht="12.75" customHeight="1" x14ac:dyDescent="0.25">
      <c r="A609" s="36">
        <f t="shared" si="23"/>
        <v>593</v>
      </c>
      <c r="B609" s="36">
        <v>103</v>
      </c>
      <c r="C609" s="37" t="s">
        <v>125</v>
      </c>
      <c r="D609" s="36" t="s">
        <v>727</v>
      </c>
      <c r="E609" s="46">
        <f t="shared" si="22"/>
        <v>37922344.940000005</v>
      </c>
      <c r="F609" s="46">
        <v>4357609.87</v>
      </c>
      <c r="G609" s="46">
        <v>1762203.35</v>
      </c>
      <c r="H609" s="46">
        <v>1862773.13</v>
      </c>
      <c r="I609" s="46">
        <v>1420369.64</v>
      </c>
      <c r="J609" s="46">
        <v>621427</v>
      </c>
      <c r="K609" s="45"/>
      <c r="L609" s="45">
        <v>0</v>
      </c>
      <c r="M609" s="46"/>
      <c r="N609" s="46">
        <v>7966360.8899999997</v>
      </c>
      <c r="O609" s="46"/>
      <c r="P609" s="46">
        <v>10531155.65</v>
      </c>
      <c r="Q609" s="46">
        <v>4461333.7</v>
      </c>
      <c r="R609" s="46">
        <v>3838611.75</v>
      </c>
      <c r="S609" s="46">
        <v>379223.45</v>
      </c>
      <c r="T609" s="46">
        <v>721276.51</v>
      </c>
      <c r="U609" s="47"/>
    </row>
    <row r="610" spans="1:21" ht="12.75" customHeight="1" x14ac:dyDescent="0.25">
      <c r="A610" s="36">
        <f t="shared" si="23"/>
        <v>594</v>
      </c>
      <c r="B610" s="36">
        <v>104</v>
      </c>
      <c r="C610" s="37" t="s">
        <v>125</v>
      </c>
      <c r="D610" s="36" t="s">
        <v>728</v>
      </c>
      <c r="E610" s="46">
        <f t="shared" si="22"/>
        <v>2974303.2299999995</v>
      </c>
      <c r="F610" s="46"/>
      <c r="G610" s="46"/>
      <c r="H610" s="46"/>
      <c r="I610" s="46"/>
      <c r="J610" s="46">
        <v>2008350.67</v>
      </c>
      <c r="K610" s="45"/>
      <c r="L610" s="45">
        <v>0</v>
      </c>
      <c r="M610" s="46"/>
      <c r="N610" s="46"/>
      <c r="O610" s="46"/>
      <c r="P610" s="46"/>
      <c r="Q610" s="46"/>
      <c r="R610" s="46">
        <v>892290.97</v>
      </c>
      <c r="S610" s="46">
        <v>29743.03</v>
      </c>
      <c r="T610" s="46">
        <v>43918.559999999998</v>
      </c>
      <c r="U610" s="47"/>
    </row>
    <row r="611" spans="1:21" ht="12.75" customHeight="1" x14ac:dyDescent="0.25">
      <c r="A611" s="36">
        <f t="shared" si="23"/>
        <v>595</v>
      </c>
      <c r="B611" s="36">
        <v>105</v>
      </c>
      <c r="C611" s="37" t="s">
        <v>125</v>
      </c>
      <c r="D611" s="36" t="s">
        <v>729</v>
      </c>
      <c r="E611" s="46">
        <f t="shared" si="22"/>
        <v>2064483.91</v>
      </c>
      <c r="F611" s="46"/>
      <c r="G611" s="46"/>
      <c r="H611" s="46"/>
      <c r="I611" s="46"/>
      <c r="J611" s="46">
        <v>1394009.73</v>
      </c>
      <c r="K611" s="45"/>
      <c r="L611" s="45">
        <v>0</v>
      </c>
      <c r="M611" s="46"/>
      <c r="N611" s="46"/>
      <c r="O611" s="46"/>
      <c r="P611" s="46"/>
      <c r="Q611" s="46"/>
      <c r="R611" s="46">
        <v>619345.17000000004</v>
      </c>
      <c r="S611" s="46">
        <v>20644.84</v>
      </c>
      <c r="T611" s="46">
        <v>30484.17</v>
      </c>
      <c r="U611" s="47"/>
    </row>
    <row r="612" spans="1:21" ht="12.75" customHeight="1" x14ac:dyDescent="0.25">
      <c r="A612" s="36">
        <f t="shared" si="23"/>
        <v>596</v>
      </c>
      <c r="B612" s="36">
        <v>106</v>
      </c>
      <c r="C612" s="37" t="s">
        <v>125</v>
      </c>
      <c r="D612" s="36" t="s">
        <v>730</v>
      </c>
      <c r="E612" s="46">
        <f t="shared" si="22"/>
        <v>3591360</v>
      </c>
      <c r="F612" s="46"/>
      <c r="G612" s="46"/>
      <c r="H612" s="46"/>
      <c r="I612" s="46"/>
      <c r="J612" s="46"/>
      <c r="K612" s="45"/>
      <c r="L612" s="45">
        <v>0</v>
      </c>
      <c r="M612" s="46">
        <v>3373924.70016</v>
      </c>
      <c r="N612" s="46"/>
      <c r="O612" s="46"/>
      <c r="P612" s="46"/>
      <c r="Q612" s="46"/>
      <c r="R612" s="46">
        <v>107740.8</v>
      </c>
      <c r="S612" s="46">
        <v>35913.599999999999</v>
      </c>
      <c r="T612" s="46">
        <v>73780.899839999998</v>
      </c>
      <c r="U612" s="47"/>
    </row>
    <row r="613" spans="1:21" ht="12.75" customHeight="1" x14ac:dyDescent="0.25">
      <c r="A613" s="36">
        <f t="shared" si="23"/>
        <v>597</v>
      </c>
      <c r="B613" s="36">
        <v>107</v>
      </c>
      <c r="C613" s="37" t="s">
        <v>125</v>
      </c>
      <c r="D613" s="36" t="s">
        <v>732</v>
      </c>
      <c r="E613" s="46">
        <f t="shared" si="22"/>
        <v>33062381.570000004</v>
      </c>
      <c r="F613" s="46"/>
      <c r="G613" s="46">
        <v>3911593.1</v>
      </c>
      <c r="H613" s="46">
        <v>4134829.58</v>
      </c>
      <c r="I613" s="46">
        <v>3152818.93</v>
      </c>
      <c r="J613" s="46"/>
      <c r="K613" s="45"/>
      <c r="L613" s="45">
        <v>0</v>
      </c>
      <c r="M613" s="46"/>
      <c r="N613" s="46">
        <v>17683068.350000001</v>
      </c>
      <c r="O613" s="46"/>
      <c r="P613" s="46"/>
      <c r="Q613" s="46"/>
      <c r="R613" s="46">
        <v>3217850.17</v>
      </c>
      <c r="S613" s="46">
        <v>330623.82</v>
      </c>
      <c r="T613" s="46">
        <v>631597.62</v>
      </c>
      <c r="U613" s="47"/>
    </row>
    <row r="614" spans="1:21" ht="12.75" customHeight="1" x14ac:dyDescent="0.25">
      <c r="A614" s="36">
        <f t="shared" si="23"/>
        <v>598</v>
      </c>
      <c r="B614" s="36">
        <v>108</v>
      </c>
      <c r="C614" s="37" t="s">
        <v>125</v>
      </c>
      <c r="D614" s="36" t="s">
        <v>733</v>
      </c>
      <c r="E614" s="46">
        <f t="shared" si="22"/>
        <v>97085662.929999992</v>
      </c>
      <c r="F614" s="46">
        <v>10145347.77</v>
      </c>
      <c r="G614" s="46">
        <v>6754493.2199999997</v>
      </c>
      <c r="H614" s="46">
        <v>4832438.59</v>
      </c>
      <c r="I614" s="46">
        <v>3709556.96</v>
      </c>
      <c r="J614" s="46">
        <v>1410500.03</v>
      </c>
      <c r="K614" s="45"/>
      <c r="L614" s="45">
        <v>0</v>
      </c>
      <c r="M614" s="46"/>
      <c r="N614" s="46">
        <v>4801092.07</v>
      </c>
      <c r="O614" s="46"/>
      <c r="P614" s="46">
        <v>41680753.109999999</v>
      </c>
      <c r="Q614" s="46">
        <v>10961041.130000001</v>
      </c>
      <c r="R614" s="46">
        <v>9976217.6199999992</v>
      </c>
      <c r="S614" s="46">
        <v>970856.63</v>
      </c>
      <c r="T614" s="46">
        <v>1843365.8</v>
      </c>
      <c r="U614" s="47"/>
    </row>
    <row r="615" spans="1:21" ht="12.75" customHeight="1" x14ac:dyDescent="0.25">
      <c r="A615" s="36">
        <f t="shared" si="23"/>
        <v>599</v>
      </c>
      <c r="B615" s="36">
        <v>109</v>
      </c>
      <c r="C615" s="37" t="s">
        <v>125</v>
      </c>
      <c r="D615" s="36" t="s">
        <v>734</v>
      </c>
      <c r="E615" s="46">
        <f t="shared" si="22"/>
        <v>13671287.459999999</v>
      </c>
      <c r="F615" s="46">
        <v>1644706.4</v>
      </c>
      <c r="G615" s="46">
        <v>588041.18999999994</v>
      </c>
      <c r="H615" s="46">
        <v>226779.26</v>
      </c>
      <c r="I615" s="46">
        <v>878023.19</v>
      </c>
      <c r="J615" s="46"/>
      <c r="K615" s="45"/>
      <c r="L615" s="45">
        <v>0</v>
      </c>
      <c r="M615" s="46"/>
      <c r="N615" s="46">
        <v>2004949.71</v>
      </c>
      <c r="O615" s="46"/>
      <c r="P615" s="46">
        <v>3421536.32</v>
      </c>
      <c r="Q615" s="46">
        <v>3170822.33</v>
      </c>
      <c r="R615" s="46">
        <v>1338725.01</v>
      </c>
      <c r="S615" s="46">
        <v>136712.87</v>
      </c>
      <c r="T615" s="46">
        <v>260991.18</v>
      </c>
      <c r="U615" s="47"/>
    </row>
    <row r="616" spans="1:21" ht="12.75" customHeight="1" x14ac:dyDescent="0.25">
      <c r="A616" s="36">
        <f t="shared" si="23"/>
        <v>600</v>
      </c>
      <c r="B616" s="36">
        <v>110</v>
      </c>
      <c r="C616" s="37" t="s">
        <v>125</v>
      </c>
      <c r="D616" s="36" t="s">
        <v>735</v>
      </c>
      <c r="E616" s="46">
        <f t="shared" si="22"/>
        <v>1465533.5100000002</v>
      </c>
      <c r="F616" s="46"/>
      <c r="G616" s="46"/>
      <c r="H616" s="46"/>
      <c r="I616" s="46"/>
      <c r="J616" s="46">
        <v>989578.05</v>
      </c>
      <c r="K616" s="45"/>
      <c r="L616" s="45">
        <v>0</v>
      </c>
      <c r="M616" s="46"/>
      <c r="N616" s="46"/>
      <c r="O616" s="46"/>
      <c r="P616" s="46"/>
      <c r="Q616" s="46"/>
      <c r="R616" s="46">
        <v>439660.05</v>
      </c>
      <c r="S616" s="46">
        <v>14655.34</v>
      </c>
      <c r="T616" s="46">
        <v>21640.07</v>
      </c>
      <c r="U616" s="47"/>
    </row>
    <row r="617" spans="1:21" ht="12.75" customHeight="1" x14ac:dyDescent="0.25">
      <c r="A617" s="36">
        <f t="shared" si="23"/>
        <v>601</v>
      </c>
      <c r="B617" s="36">
        <v>111</v>
      </c>
      <c r="C617" s="37" t="s">
        <v>125</v>
      </c>
      <c r="D617" s="36" t="s">
        <v>736</v>
      </c>
      <c r="E617" s="46">
        <f t="shared" si="22"/>
        <v>40240014.530000001</v>
      </c>
      <c r="F617" s="46"/>
      <c r="G617" s="46">
        <v>2315850.2599999998</v>
      </c>
      <c r="H617" s="46"/>
      <c r="I617" s="46">
        <v>2839443.58</v>
      </c>
      <c r="J617" s="46"/>
      <c r="K617" s="45"/>
      <c r="L617" s="45">
        <v>0</v>
      </c>
      <c r="M617" s="46"/>
      <c r="N617" s="46"/>
      <c r="O617" s="46"/>
      <c r="P617" s="46">
        <v>21052704.440000001</v>
      </c>
      <c r="Q617" s="46">
        <v>8918597.6300000008</v>
      </c>
      <c r="R617" s="46">
        <v>3879808.14</v>
      </c>
      <c r="S617" s="46">
        <v>377859.18</v>
      </c>
      <c r="T617" s="46">
        <v>855751.3</v>
      </c>
      <c r="U617" s="47"/>
    </row>
    <row r="618" spans="1:21" ht="12.75" customHeight="1" x14ac:dyDescent="0.25">
      <c r="A618" s="36">
        <f t="shared" si="23"/>
        <v>602</v>
      </c>
      <c r="B618" s="36">
        <v>112</v>
      </c>
      <c r="C618" s="37" t="s">
        <v>125</v>
      </c>
      <c r="D618" s="36" t="s">
        <v>737</v>
      </c>
      <c r="E618" s="46">
        <f t="shared" si="22"/>
        <v>49228558.350000001</v>
      </c>
      <c r="F618" s="46"/>
      <c r="G618" s="46">
        <v>3214611.65</v>
      </c>
      <c r="H618" s="46">
        <v>3398071.07</v>
      </c>
      <c r="I618" s="46">
        <v>2591038.54</v>
      </c>
      <c r="J618" s="46"/>
      <c r="K618" s="45"/>
      <c r="L618" s="45">
        <v>0</v>
      </c>
      <c r="M618" s="46"/>
      <c r="N618" s="46">
        <v>14532236.880000001</v>
      </c>
      <c r="O618" s="46"/>
      <c r="P618" s="46">
        <v>19210935.91</v>
      </c>
      <c r="Q618" s="46"/>
      <c r="R618" s="46">
        <v>4850217.13</v>
      </c>
      <c r="S618" s="46">
        <v>492285.58</v>
      </c>
      <c r="T618" s="46">
        <v>939161.59</v>
      </c>
      <c r="U618" s="47"/>
    </row>
    <row r="619" spans="1:21" ht="12.75" customHeight="1" x14ac:dyDescent="0.25">
      <c r="A619" s="36">
        <f t="shared" si="23"/>
        <v>603</v>
      </c>
      <c r="B619" s="36">
        <v>113</v>
      </c>
      <c r="C619" s="37" t="s">
        <v>125</v>
      </c>
      <c r="D619" s="36" t="s">
        <v>738</v>
      </c>
      <c r="E619" s="46">
        <f t="shared" si="22"/>
        <v>55285832.760000005</v>
      </c>
      <c r="F619" s="46"/>
      <c r="G619" s="46"/>
      <c r="H619" s="46"/>
      <c r="I619" s="46"/>
      <c r="J619" s="46"/>
      <c r="K619" s="45"/>
      <c r="L619" s="45">
        <v>0</v>
      </c>
      <c r="M619" s="46"/>
      <c r="N619" s="46"/>
      <c r="O619" s="46"/>
      <c r="P619" s="46">
        <v>33822940.090000004</v>
      </c>
      <c r="Q619" s="46">
        <v>14328477.09</v>
      </c>
      <c r="R619" s="46">
        <v>5528583.2800000003</v>
      </c>
      <c r="S619" s="46">
        <v>552858.32999999996</v>
      </c>
      <c r="T619" s="46">
        <v>1052973.97</v>
      </c>
      <c r="U619" s="47"/>
    </row>
    <row r="620" spans="1:21" ht="12.75" customHeight="1" x14ac:dyDescent="0.25">
      <c r="A620" s="36">
        <f t="shared" si="23"/>
        <v>604</v>
      </c>
      <c r="B620" s="36">
        <v>114</v>
      </c>
      <c r="C620" s="37" t="s">
        <v>125</v>
      </c>
      <c r="D620" s="36" t="s">
        <v>739</v>
      </c>
      <c r="E620" s="46">
        <f t="shared" si="22"/>
        <v>85530217.820000008</v>
      </c>
      <c r="F620" s="46"/>
      <c r="G620" s="46"/>
      <c r="H620" s="46"/>
      <c r="I620" s="46"/>
      <c r="J620" s="46"/>
      <c r="K620" s="45"/>
      <c r="L620" s="45">
        <v>0</v>
      </c>
      <c r="M620" s="46"/>
      <c r="N620" s="46">
        <v>25947901.739999998</v>
      </c>
      <c r="O620" s="46"/>
      <c r="P620" s="46">
        <v>34301909.700000003</v>
      </c>
      <c r="Q620" s="46">
        <v>14531383.91</v>
      </c>
      <c r="R620" s="46">
        <v>8258407.0099999998</v>
      </c>
      <c r="S620" s="46">
        <v>855302.18</v>
      </c>
      <c r="T620" s="46">
        <v>1635313.28</v>
      </c>
      <c r="U620" s="47"/>
    </row>
    <row r="621" spans="1:21" ht="12.75" customHeight="1" x14ac:dyDescent="0.25">
      <c r="A621" s="36">
        <f t="shared" si="23"/>
        <v>605</v>
      </c>
      <c r="B621" s="36">
        <v>115</v>
      </c>
      <c r="C621" s="37" t="s">
        <v>125</v>
      </c>
      <c r="D621" s="36" t="s">
        <v>740</v>
      </c>
      <c r="E621" s="46">
        <f t="shared" si="22"/>
        <v>40874287.710000008</v>
      </c>
      <c r="F621" s="46"/>
      <c r="G621" s="46"/>
      <c r="H621" s="46"/>
      <c r="I621" s="46"/>
      <c r="J621" s="46">
        <v>1400690.87</v>
      </c>
      <c r="K621" s="45"/>
      <c r="L621" s="45">
        <v>0</v>
      </c>
      <c r="M621" s="46"/>
      <c r="N621" s="46"/>
      <c r="O621" s="46"/>
      <c r="P621" s="46">
        <v>23737130.120000001</v>
      </c>
      <c r="Q621" s="46">
        <v>10055806.039999999</v>
      </c>
      <c r="R621" s="46">
        <v>4502304.46</v>
      </c>
      <c r="S621" s="46">
        <v>408742.88</v>
      </c>
      <c r="T621" s="46">
        <v>769613.34</v>
      </c>
      <c r="U621" s="47"/>
    </row>
    <row r="622" spans="1:21" ht="12.75" customHeight="1" x14ac:dyDescent="0.25">
      <c r="A622" s="36">
        <f t="shared" si="23"/>
        <v>606</v>
      </c>
      <c r="B622" s="36">
        <v>116</v>
      </c>
      <c r="C622" s="37" t="s">
        <v>125</v>
      </c>
      <c r="D622" s="36" t="s">
        <v>741</v>
      </c>
      <c r="E622" s="46">
        <f t="shared" si="22"/>
        <v>42801252.619999997</v>
      </c>
      <c r="F622" s="46">
        <v>9785101.4100000001</v>
      </c>
      <c r="G622" s="46"/>
      <c r="H622" s="46"/>
      <c r="I622" s="46"/>
      <c r="J622" s="46"/>
      <c r="K622" s="45"/>
      <c r="L622" s="45">
        <v>0</v>
      </c>
      <c r="M622" s="46"/>
      <c r="N622" s="46">
        <v>17888625.059999999</v>
      </c>
      <c r="O622" s="46"/>
      <c r="P622" s="46"/>
      <c r="Q622" s="46">
        <v>10018015.369999999</v>
      </c>
      <c r="R622" s="46">
        <v>3857256.19</v>
      </c>
      <c r="S622" s="46">
        <v>428012.53</v>
      </c>
      <c r="T622" s="46">
        <v>824242.06</v>
      </c>
      <c r="U622" s="47"/>
    </row>
    <row r="623" spans="1:21" ht="12.75" customHeight="1" x14ac:dyDescent="0.25">
      <c r="A623" s="36">
        <f t="shared" si="23"/>
        <v>607</v>
      </c>
      <c r="B623" s="36">
        <v>117</v>
      </c>
      <c r="C623" s="37" t="s">
        <v>125</v>
      </c>
      <c r="D623" s="36" t="s">
        <v>742</v>
      </c>
      <c r="E623" s="46">
        <f t="shared" si="22"/>
        <v>49217258.5</v>
      </c>
      <c r="F623" s="46">
        <v>5655494.4500000002</v>
      </c>
      <c r="G623" s="46">
        <v>2287063.69</v>
      </c>
      <c r="H623" s="46">
        <v>2417587.4900000002</v>
      </c>
      <c r="I623" s="46">
        <v>1843417.12</v>
      </c>
      <c r="J623" s="46">
        <v>806514.82</v>
      </c>
      <c r="K623" s="45"/>
      <c r="L623" s="45">
        <v>0</v>
      </c>
      <c r="M623" s="46"/>
      <c r="N623" s="46">
        <v>10339087.52</v>
      </c>
      <c r="O623" s="46"/>
      <c r="P623" s="46">
        <v>13667789.02</v>
      </c>
      <c r="Q623" s="46">
        <v>5790111.7199999997</v>
      </c>
      <c r="R623" s="46">
        <v>4981916.25</v>
      </c>
      <c r="S623" s="46">
        <v>492172.59</v>
      </c>
      <c r="T623" s="46">
        <v>936103.83</v>
      </c>
      <c r="U623" s="47"/>
    </row>
    <row r="624" spans="1:21" ht="12.75" customHeight="1" x14ac:dyDescent="0.25">
      <c r="A624" s="36">
        <f t="shared" si="23"/>
        <v>608</v>
      </c>
      <c r="B624" s="36">
        <v>118</v>
      </c>
      <c r="C624" s="37" t="s">
        <v>125</v>
      </c>
      <c r="D624" s="36" t="s">
        <v>743</v>
      </c>
      <c r="E624" s="46">
        <f t="shared" si="22"/>
        <v>67136906.980000004</v>
      </c>
      <c r="F624" s="46">
        <v>7714619.1500000004</v>
      </c>
      <c r="G624" s="46">
        <v>3119767.06</v>
      </c>
      <c r="H624" s="46">
        <v>3297813.64</v>
      </c>
      <c r="I624" s="46">
        <v>2514591.98</v>
      </c>
      <c r="J624" s="46">
        <v>1100161.05</v>
      </c>
      <c r="K624" s="45"/>
      <c r="L624" s="45">
        <v>0</v>
      </c>
      <c r="M624" s="46"/>
      <c r="N624" s="46">
        <v>14103474.640000001</v>
      </c>
      <c r="O624" s="46"/>
      <c r="P624" s="46">
        <v>18644132.32</v>
      </c>
      <c r="Q624" s="46">
        <v>7898249.5999999996</v>
      </c>
      <c r="R624" s="46">
        <v>6795795.9900000002</v>
      </c>
      <c r="S624" s="46">
        <v>671369.07</v>
      </c>
      <c r="T624" s="46">
        <v>1276932.48</v>
      </c>
      <c r="U624" s="47"/>
    </row>
    <row r="625" spans="1:21" ht="12.75" customHeight="1" x14ac:dyDescent="0.25">
      <c r="A625" s="36">
        <f t="shared" si="23"/>
        <v>609</v>
      </c>
      <c r="B625" s="36">
        <v>119</v>
      </c>
      <c r="C625" s="37" t="s">
        <v>125</v>
      </c>
      <c r="D625" s="36" t="s">
        <v>744</v>
      </c>
      <c r="E625" s="46">
        <f t="shared" si="22"/>
        <v>4579490.03</v>
      </c>
      <c r="F625" s="46"/>
      <c r="G625" s="46">
        <v>3988525.16</v>
      </c>
      <c r="H625" s="46"/>
      <c r="I625" s="46"/>
      <c r="J625" s="46"/>
      <c r="K625" s="45"/>
      <c r="L625" s="45">
        <v>0</v>
      </c>
      <c r="M625" s="46"/>
      <c r="N625" s="46"/>
      <c r="O625" s="46"/>
      <c r="P625" s="46"/>
      <c r="Q625" s="46"/>
      <c r="R625" s="46">
        <v>457949</v>
      </c>
      <c r="S625" s="46">
        <v>45794.9</v>
      </c>
      <c r="T625" s="46">
        <v>87220.97</v>
      </c>
      <c r="U625" s="47"/>
    </row>
    <row r="626" spans="1:21" ht="12.75" customHeight="1" x14ac:dyDescent="0.25">
      <c r="A626" s="36">
        <f t="shared" si="23"/>
        <v>610</v>
      </c>
      <c r="B626" s="36">
        <v>120</v>
      </c>
      <c r="C626" s="37" t="s">
        <v>125</v>
      </c>
      <c r="D626" s="36" t="s">
        <v>745</v>
      </c>
      <c r="E626" s="46">
        <f t="shared" si="22"/>
        <v>767918.86999999988</v>
      </c>
      <c r="F626" s="46"/>
      <c r="G626" s="46"/>
      <c r="H626" s="46"/>
      <c r="I626" s="46"/>
      <c r="J626" s="46">
        <v>518524.93</v>
      </c>
      <c r="K626" s="45"/>
      <c r="L626" s="45">
        <v>0</v>
      </c>
      <c r="M626" s="46"/>
      <c r="N626" s="46"/>
      <c r="O626" s="46"/>
      <c r="P626" s="46"/>
      <c r="Q626" s="46"/>
      <c r="R626" s="46">
        <v>230375.66</v>
      </c>
      <c r="S626" s="46">
        <v>7679.19</v>
      </c>
      <c r="T626" s="46">
        <v>11339.09</v>
      </c>
      <c r="U626" s="47"/>
    </row>
    <row r="627" spans="1:21" ht="12.75" customHeight="1" x14ac:dyDescent="0.25">
      <c r="A627" s="36">
        <f t="shared" si="23"/>
        <v>611</v>
      </c>
      <c r="B627" s="36">
        <v>121</v>
      </c>
      <c r="C627" s="37" t="s">
        <v>125</v>
      </c>
      <c r="D627" s="36" t="s">
        <v>746</v>
      </c>
      <c r="E627" s="46">
        <f t="shared" si="22"/>
        <v>42957867.259999998</v>
      </c>
      <c r="F627" s="46">
        <v>3838367.55</v>
      </c>
      <c r="G627" s="46">
        <v>2335595.6</v>
      </c>
      <c r="H627" s="46">
        <v>1100543</v>
      </c>
      <c r="I627" s="46">
        <v>937901.08</v>
      </c>
      <c r="J627" s="46">
        <v>503973.87</v>
      </c>
      <c r="K627" s="45"/>
      <c r="L627" s="45">
        <v>0</v>
      </c>
      <c r="M627" s="46"/>
      <c r="N627" s="46">
        <v>11103770.41</v>
      </c>
      <c r="O627" s="46"/>
      <c r="P627" s="46">
        <v>9079158.8200000003</v>
      </c>
      <c r="Q627" s="46">
        <v>8543954.0800000001</v>
      </c>
      <c r="R627" s="46">
        <v>4266215.82</v>
      </c>
      <c r="S627" s="46">
        <v>429578.67</v>
      </c>
      <c r="T627" s="46">
        <v>818808.36</v>
      </c>
      <c r="U627" s="47"/>
    </row>
    <row r="628" spans="1:21" ht="12.75" customHeight="1" x14ac:dyDescent="0.25">
      <c r="A628" s="36">
        <f t="shared" si="23"/>
        <v>612</v>
      </c>
      <c r="B628" s="36">
        <v>122</v>
      </c>
      <c r="C628" s="37" t="s">
        <v>125</v>
      </c>
      <c r="D628" s="36" t="s">
        <v>748</v>
      </c>
      <c r="E628" s="46">
        <f t="shared" si="22"/>
        <v>49531074.75999999</v>
      </c>
      <c r="F628" s="46">
        <v>5691554.6900000004</v>
      </c>
      <c r="G628" s="46">
        <v>2301646.33</v>
      </c>
      <c r="H628" s="46">
        <v>2433002.38</v>
      </c>
      <c r="I628" s="46">
        <v>1855171.01</v>
      </c>
      <c r="J628" s="46">
        <v>811657.28</v>
      </c>
      <c r="K628" s="45"/>
      <c r="L628" s="45">
        <v>0</v>
      </c>
      <c r="M628" s="46"/>
      <c r="N628" s="46">
        <v>10405011.01</v>
      </c>
      <c r="O628" s="46"/>
      <c r="P628" s="46">
        <v>13754936.789999999</v>
      </c>
      <c r="Q628" s="46">
        <v>5827030.2999999998</v>
      </c>
      <c r="R628" s="46">
        <v>5013681.66</v>
      </c>
      <c r="S628" s="46">
        <v>495310.75</v>
      </c>
      <c r="T628" s="46">
        <v>942072.56</v>
      </c>
      <c r="U628" s="47"/>
    </row>
    <row r="629" spans="1:21" ht="12.75" customHeight="1" x14ac:dyDescent="0.25">
      <c r="A629" s="36">
        <f t="shared" si="23"/>
        <v>613</v>
      </c>
      <c r="B629" s="36">
        <v>123</v>
      </c>
      <c r="C629" s="37" t="s">
        <v>125</v>
      </c>
      <c r="D629" s="36" t="s">
        <v>749</v>
      </c>
      <c r="E629" s="46">
        <f t="shared" si="22"/>
        <v>53176304.490000002</v>
      </c>
      <c r="F629" s="46">
        <v>4835417.16</v>
      </c>
      <c r="G629" s="46">
        <v>2942287.02</v>
      </c>
      <c r="H629" s="46">
        <v>1386418.69</v>
      </c>
      <c r="I629" s="46">
        <v>1181529.1000000001</v>
      </c>
      <c r="J629" s="46"/>
      <c r="K629" s="45"/>
      <c r="L629" s="45">
        <v>0</v>
      </c>
      <c r="M629" s="46"/>
      <c r="N629" s="46">
        <v>13988072.060000001</v>
      </c>
      <c r="O629" s="46"/>
      <c r="P629" s="46">
        <v>11437549.869999999</v>
      </c>
      <c r="Q629" s="46">
        <v>10763321</v>
      </c>
      <c r="R629" s="46">
        <v>5092329.21</v>
      </c>
      <c r="S629" s="46">
        <v>531763.04</v>
      </c>
      <c r="T629" s="46">
        <v>1017617.34</v>
      </c>
      <c r="U629" s="47"/>
    </row>
    <row r="630" spans="1:21" ht="12.75" customHeight="1" x14ac:dyDescent="0.25">
      <c r="A630" s="36">
        <f t="shared" si="23"/>
        <v>614</v>
      </c>
      <c r="B630" s="36">
        <v>124</v>
      </c>
      <c r="C630" s="37" t="s">
        <v>125</v>
      </c>
      <c r="D630" s="36" t="s">
        <v>750</v>
      </c>
      <c r="E630" s="46">
        <f t="shared" si="22"/>
        <v>5189984.2699999996</v>
      </c>
      <c r="F630" s="46">
        <v>2126067.0099999998</v>
      </c>
      <c r="G630" s="46">
        <v>1293683.49</v>
      </c>
      <c r="H630" s="46">
        <v>609589.4</v>
      </c>
      <c r="I630" s="46">
        <v>519502.24</v>
      </c>
      <c r="J630" s="46"/>
      <c r="K630" s="45"/>
      <c r="L630" s="45">
        <v>0</v>
      </c>
      <c r="M630" s="46"/>
      <c r="N630" s="46"/>
      <c r="O630" s="46"/>
      <c r="P630" s="46"/>
      <c r="Q630" s="46"/>
      <c r="R630" s="46">
        <v>489768.33</v>
      </c>
      <c r="S630" s="46">
        <v>51899.839999999997</v>
      </c>
      <c r="T630" s="46">
        <v>99473.96</v>
      </c>
      <c r="U630" s="47"/>
    </row>
    <row r="631" spans="1:21" ht="12.75" customHeight="1" x14ac:dyDescent="0.25">
      <c r="A631" s="36">
        <f t="shared" si="23"/>
        <v>615</v>
      </c>
      <c r="B631" s="36">
        <v>125</v>
      </c>
      <c r="C631" s="37" t="s">
        <v>125</v>
      </c>
      <c r="D631" s="36" t="s">
        <v>751</v>
      </c>
      <c r="E631" s="46">
        <f t="shared" si="22"/>
        <v>35051299.009999998</v>
      </c>
      <c r="F631" s="46">
        <v>3187277.76</v>
      </c>
      <c r="G631" s="46">
        <v>1939416.12</v>
      </c>
      <c r="H631" s="46">
        <v>913861.48</v>
      </c>
      <c r="I631" s="46">
        <v>778807.96</v>
      </c>
      <c r="J631" s="46"/>
      <c r="K631" s="45"/>
      <c r="L631" s="45">
        <v>0</v>
      </c>
      <c r="M631" s="46"/>
      <c r="N631" s="46">
        <v>9220273.9800000004</v>
      </c>
      <c r="O631" s="46"/>
      <c r="P631" s="46">
        <v>7539090.6600000001</v>
      </c>
      <c r="Q631" s="46">
        <v>7094670.9500000002</v>
      </c>
      <c r="R631" s="46">
        <v>3356622</v>
      </c>
      <c r="S631" s="46">
        <v>350512.99</v>
      </c>
      <c r="T631" s="46">
        <v>670765.11</v>
      </c>
      <c r="U631" s="47"/>
    </row>
    <row r="632" spans="1:21" ht="12.75" customHeight="1" x14ac:dyDescent="0.25">
      <c r="A632" s="36">
        <f t="shared" si="23"/>
        <v>616</v>
      </c>
      <c r="B632" s="36">
        <v>126</v>
      </c>
      <c r="C632" s="37" t="s">
        <v>125</v>
      </c>
      <c r="D632" s="36" t="s">
        <v>752</v>
      </c>
      <c r="E632" s="46">
        <f t="shared" si="22"/>
        <v>24236515.460000001</v>
      </c>
      <c r="F632" s="46">
        <v>9830815.5600000005</v>
      </c>
      <c r="G632" s="46">
        <v>3975550.05</v>
      </c>
      <c r="H632" s="46">
        <v>4202436.57</v>
      </c>
      <c r="I632" s="46">
        <v>3204369.46</v>
      </c>
      <c r="J632" s="46"/>
      <c r="K632" s="45"/>
      <c r="L632" s="45">
        <v>0</v>
      </c>
      <c r="M632" s="46"/>
      <c r="N632" s="46"/>
      <c r="O632" s="46"/>
      <c r="P632" s="46"/>
      <c r="Q632" s="46"/>
      <c r="R632" s="46">
        <v>2317089.5699999998</v>
      </c>
      <c r="S632" s="46">
        <v>242365.15</v>
      </c>
      <c r="T632" s="46">
        <v>463889.1</v>
      </c>
      <c r="U632" s="47"/>
    </row>
    <row r="633" spans="1:21" ht="12.75" customHeight="1" x14ac:dyDescent="0.25">
      <c r="A633" s="36">
        <f t="shared" si="23"/>
        <v>617</v>
      </c>
      <c r="B633" s="36">
        <v>127</v>
      </c>
      <c r="C633" s="37" t="s">
        <v>125</v>
      </c>
      <c r="D633" s="36" t="s">
        <v>753</v>
      </c>
      <c r="E633" s="46">
        <f t="shared" si="22"/>
        <v>24088812.93</v>
      </c>
      <c r="F633" s="46">
        <v>9770904.4600000009</v>
      </c>
      <c r="G633" s="46">
        <v>3951322.19</v>
      </c>
      <c r="H633" s="46">
        <v>4176826.02</v>
      </c>
      <c r="I633" s="46">
        <v>3184841.34</v>
      </c>
      <c r="J633" s="46"/>
      <c r="K633" s="45"/>
      <c r="L633" s="45">
        <v>0</v>
      </c>
      <c r="M633" s="46"/>
      <c r="N633" s="46"/>
      <c r="O633" s="46"/>
      <c r="P633" s="46"/>
      <c r="Q633" s="46"/>
      <c r="R633" s="46">
        <v>2302968.73</v>
      </c>
      <c r="S633" s="46">
        <v>240888.13</v>
      </c>
      <c r="T633" s="46">
        <v>461062.06</v>
      </c>
      <c r="U633" s="47"/>
    </row>
    <row r="634" spans="1:21" ht="12.75" customHeight="1" x14ac:dyDescent="0.25">
      <c r="A634" s="36">
        <f t="shared" si="23"/>
        <v>618</v>
      </c>
      <c r="B634" s="36">
        <v>128</v>
      </c>
      <c r="C634" s="37" t="s">
        <v>125</v>
      </c>
      <c r="D634" s="36" t="s">
        <v>754</v>
      </c>
      <c r="E634" s="46">
        <f t="shared" si="22"/>
        <v>1408804.73</v>
      </c>
      <c r="F634" s="46"/>
      <c r="G634" s="46"/>
      <c r="H634" s="46"/>
      <c r="I634" s="46"/>
      <c r="J634" s="46">
        <v>951272.85</v>
      </c>
      <c r="K634" s="45"/>
      <c r="L634" s="45">
        <v>0</v>
      </c>
      <c r="M634" s="46"/>
      <c r="N634" s="46"/>
      <c r="O634" s="46"/>
      <c r="P634" s="46"/>
      <c r="Q634" s="46"/>
      <c r="R634" s="46">
        <v>422641.42</v>
      </c>
      <c r="S634" s="46">
        <v>14088.05</v>
      </c>
      <c r="T634" s="46">
        <v>20802.41</v>
      </c>
      <c r="U634" s="47"/>
    </row>
    <row r="635" spans="1:21" ht="12.75" customHeight="1" x14ac:dyDescent="0.25">
      <c r="A635" s="36">
        <f t="shared" si="23"/>
        <v>619</v>
      </c>
      <c r="B635" s="36">
        <v>129</v>
      </c>
      <c r="C635" s="37" t="s">
        <v>125</v>
      </c>
      <c r="D635" s="36" t="s">
        <v>755</v>
      </c>
      <c r="E635" s="46">
        <f t="shared" ref="E635:E698" si="24">SUM(F635:T635)</f>
        <v>1552845.4700000002</v>
      </c>
      <c r="F635" s="46"/>
      <c r="G635" s="46"/>
      <c r="H635" s="46"/>
      <c r="I635" s="46"/>
      <c r="J635" s="46">
        <v>1048534.06</v>
      </c>
      <c r="K635" s="45"/>
      <c r="L635" s="45">
        <v>0</v>
      </c>
      <c r="M635" s="46"/>
      <c r="N635" s="46"/>
      <c r="O635" s="46"/>
      <c r="P635" s="46"/>
      <c r="Q635" s="46"/>
      <c r="R635" s="46">
        <v>465853.64</v>
      </c>
      <c r="S635" s="46">
        <v>15528.45</v>
      </c>
      <c r="T635" s="46">
        <v>22929.32</v>
      </c>
      <c r="U635" s="47"/>
    </row>
    <row r="636" spans="1:21" ht="12.75" customHeight="1" x14ac:dyDescent="0.25">
      <c r="A636" s="36">
        <f t="shared" si="23"/>
        <v>620</v>
      </c>
      <c r="B636" s="36">
        <v>130</v>
      </c>
      <c r="C636" s="37" t="s">
        <v>125</v>
      </c>
      <c r="D636" s="36" t="s">
        <v>756</v>
      </c>
      <c r="E636" s="46">
        <f t="shared" si="24"/>
        <v>1486042.2299999997</v>
      </c>
      <c r="F636" s="46"/>
      <c r="G636" s="46"/>
      <c r="H636" s="46"/>
      <c r="I636" s="46"/>
      <c r="J636" s="46">
        <v>1003426.24</v>
      </c>
      <c r="K636" s="45"/>
      <c r="L636" s="45">
        <v>0</v>
      </c>
      <c r="M636" s="46"/>
      <c r="N636" s="46"/>
      <c r="O636" s="46"/>
      <c r="P636" s="46"/>
      <c r="Q636" s="46"/>
      <c r="R636" s="46">
        <v>445812.67</v>
      </c>
      <c r="S636" s="46">
        <v>14860.42</v>
      </c>
      <c r="T636" s="46">
        <v>21942.9</v>
      </c>
      <c r="U636" s="47"/>
    </row>
    <row r="637" spans="1:21" ht="12.75" customHeight="1" x14ac:dyDescent="0.25">
      <c r="A637" s="36">
        <f t="shared" si="23"/>
        <v>621</v>
      </c>
      <c r="B637" s="36">
        <v>131</v>
      </c>
      <c r="C637" s="37" t="s">
        <v>125</v>
      </c>
      <c r="D637" s="36" t="s">
        <v>757</v>
      </c>
      <c r="E637" s="46">
        <f t="shared" si="24"/>
        <v>13567293.780000003</v>
      </c>
      <c r="F637" s="46"/>
      <c r="G637" s="46">
        <v>4087044.12</v>
      </c>
      <c r="H637" s="46">
        <v>4320293.66</v>
      </c>
      <c r="I637" s="46">
        <v>3294235.81</v>
      </c>
      <c r="J637" s="46"/>
      <c r="K637" s="45"/>
      <c r="L637" s="45">
        <v>0</v>
      </c>
      <c r="M637" s="46"/>
      <c r="N637" s="46"/>
      <c r="O637" s="46"/>
      <c r="P637" s="46"/>
      <c r="Q637" s="46"/>
      <c r="R637" s="46">
        <v>1474157.54</v>
      </c>
      <c r="S637" s="46">
        <v>135672.94</v>
      </c>
      <c r="T637" s="46">
        <v>255889.71</v>
      </c>
      <c r="U637" s="47"/>
    </row>
    <row r="638" spans="1:21" ht="12.75" customHeight="1" x14ac:dyDescent="0.25">
      <c r="A638" s="36">
        <f t="shared" si="23"/>
        <v>622</v>
      </c>
      <c r="B638" s="36">
        <v>132</v>
      </c>
      <c r="C638" s="37" t="s">
        <v>125</v>
      </c>
      <c r="D638" s="36" t="s">
        <v>758</v>
      </c>
      <c r="E638" s="46">
        <f t="shared" si="24"/>
        <v>60984516.939999998</v>
      </c>
      <c r="F638" s="46">
        <v>7181949.8300000001</v>
      </c>
      <c r="G638" s="46">
        <v>2904357.31</v>
      </c>
      <c r="H638" s="46">
        <v>3070110.35</v>
      </c>
      <c r="I638" s="46">
        <v>2340967.59</v>
      </c>
      <c r="J638" s="46"/>
      <c r="K638" s="45"/>
      <c r="L638" s="45">
        <v>0</v>
      </c>
      <c r="M638" s="46"/>
      <c r="N638" s="46">
        <v>13129675.65</v>
      </c>
      <c r="O638" s="46"/>
      <c r="P638" s="46">
        <v>17356815.719999999</v>
      </c>
      <c r="Q638" s="46">
        <v>7352901.1900000004</v>
      </c>
      <c r="R638" s="46">
        <v>5871526.8300000001</v>
      </c>
      <c r="S638" s="46">
        <v>609845.17000000004</v>
      </c>
      <c r="T638" s="46">
        <v>1166367.3</v>
      </c>
      <c r="U638" s="47"/>
    </row>
    <row r="639" spans="1:21" ht="12.75" customHeight="1" x14ac:dyDescent="0.25">
      <c r="A639" s="36">
        <f t="shared" ref="A639:A702" si="25">+A638+1</f>
        <v>623</v>
      </c>
      <c r="B639" s="36">
        <v>133</v>
      </c>
      <c r="C639" s="37" t="s">
        <v>125</v>
      </c>
      <c r="D639" s="36" t="s">
        <v>759</v>
      </c>
      <c r="E639" s="46">
        <f t="shared" si="24"/>
        <v>40738652.630000003</v>
      </c>
      <c r="F639" s="46"/>
      <c r="G639" s="46"/>
      <c r="H639" s="46"/>
      <c r="I639" s="46"/>
      <c r="J639" s="46"/>
      <c r="K639" s="45"/>
      <c r="L639" s="45">
        <v>0</v>
      </c>
      <c r="M639" s="46"/>
      <c r="N639" s="46"/>
      <c r="O639" s="46"/>
      <c r="P639" s="46">
        <v>35481492.460000001</v>
      </c>
      <c r="Q639" s="46"/>
      <c r="R639" s="46">
        <v>4073865.26</v>
      </c>
      <c r="S639" s="46">
        <v>407386.53</v>
      </c>
      <c r="T639" s="46">
        <v>775908.38</v>
      </c>
      <c r="U639" s="47"/>
    </row>
    <row r="640" spans="1:21" ht="12.75" customHeight="1" x14ac:dyDescent="0.25">
      <c r="A640" s="36">
        <f t="shared" si="25"/>
        <v>624</v>
      </c>
      <c r="B640" s="36">
        <v>134</v>
      </c>
      <c r="C640" s="37" t="s">
        <v>125</v>
      </c>
      <c r="D640" s="36" t="s">
        <v>760</v>
      </c>
      <c r="E640" s="46">
        <f t="shared" si="24"/>
        <v>85748433.790000021</v>
      </c>
      <c r="F640" s="46">
        <v>9853246.7400000002</v>
      </c>
      <c r="G640" s="46">
        <v>3984621.14</v>
      </c>
      <c r="H640" s="46">
        <v>4212025.3600000003</v>
      </c>
      <c r="I640" s="46">
        <v>3211680.93</v>
      </c>
      <c r="J640" s="46">
        <v>1405144.96</v>
      </c>
      <c r="K640" s="45"/>
      <c r="L640" s="45">
        <v>0</v>
      </c>
      <c r="M640" s="46"/>
      <c r="N640" s="46">
        <v>18013204.890000001</v>
      </c>
      <c r="O640" s="46"/>
      <c r="P640" s="46">
        <v>23812612.440000001</v>
      </c>
      <c r="Q640" s="46">
        <v>10087782.76</v>
      </c>
      <c r="R640" s="46">
        <v>8679709.6999999993</v>
      </c>
      <c r="S640" s="46">
        <v>857484.34</v>
      </c>
      <c r="T640" s="46">
        <v>1630920.53</v>
      </c>
      <c r="U640" s="47"/>
    </row>
    <row r="641" spans="1:21" ht="12.75" customHeight="1" x14ac:dyDescent="0.25">
      <c r="A641" s="36">
        <f t="shared" si="25"/>
        <v>625</v>
      </c>
      <c r="B641" s="36">
        <v>135</v>
      </c>
      <c r="C641" s="37" t="s">
        <v>125</v>
      </c>
      <c r="D641" s="36" t="s">
        <v>547</v>
      </c>
      <c r="E641" s="46">
        <f t="shared" si="24"/>
        <v>29927707.329999998</v>
      </c>
      <c r="F641" s="46"/>
      <c r="G641" s="46">
        <v>3337358.47</v>
      </c>
      <c r="H641" s="46"/>
      <c r="I641" s="46">
        <v>2689974.82</v>
      </c>
      <c r="J641" s="46"/>
      <c r="K641" s="45"/>
      <c r="L641" s="45">
        <v>0</v>
      </c>
      <c r="M641" s="46"/>
      <c r="N641" s="46"/>
      <c r="O641" s="46"/>
      <c r="P641" s="46">
        <v>19944486.789999999</v>
      </c>
      <c r="Q641" s="46"/>
      <c r="R641" s="46">
        <v>3088659.08</v>
      </c>
      <c r="S641" s="46">
        <v>299277.07</v>
      </c>
      <c r="T641" s="46">
        <v>567951.1</v>
      </c>
      <c r="U641" s="47"/>
    </row>
    <row r="642" spans="1:21" ht="12.75" customHeight="1" x14ac:dyDescent="0.25">
      <c r="A642" s="36">
        <f t="shared" si="25"/>
        <v>626</v>
      </c>
      <c r="B642" s="36">
        <v>136</v>
      </c>
      <c r="C642" s="37" t="s">
        <v>125</v>
      </c>
      <c r="D642" s="36" t="s">
        <v>762</v>
      </c>
      <c r="E642" s="46">
        <f t="shared" si="24"/>
        <v>84268308.359999985</v>
      </c>
      <c r="F642" s="46">
        <v>9683167.3499999996</v>
      </c>
      <c r="G642" s="46">
        <v>3915841.59</v>
      </c>
      <c r="H642" s="46">
        <v>4139320.52</v>
      </c>
      <c r="I642" s="46">
        <v>3156243.29</v>
      </c>
      <c r="J642" s="46">
        <v>1380890.4</v>
      </c>
      <c r="K642" s="45"/>
      <c r="L642" s="45">
        <v>0</v>
      </c>
      <c r="M642" s="46"/>
      <c r="N642" s="46">
        <v>17702274.399999999</v>
      </c>
      <c r="O642" s="46"/>
      <c r="P642" s="46">
        <v>23401576.91</v>
      </c>
      <c r="Q642" s="46">
        <v>9913654.9900000002</v>
      </c>
      <c r="R642" s="46">
        <v>8529887.0299999993</v>
      </c>
      <c r="S642" s="46">
        <v>842683.08</v>
      </c>
      <c r="T642" s="46">
        <v>1602768.8</v>
      </c>
      <c r="U642" s="47"/>
    </row>
    <row r="643" spans="1:21" ht="12.75" customHeight="1" x14ac:dyDescent="0.25">
      <c r="A643" s="36">
        <f t="shared" si="25"/>
        <v>627</v>
      </c>
      <c r="B643" s="36">
        <v>137</v>
      </c>
      <c r="C643" s="37" t="s">
        <v>125</v>
      </c>
      <c r="D643" s="36" t="s">
        <v>763</v>
      </c>
      <c r="E643" s="46">
        <f t="shared" si="24"/>
        <v>42438080.740000002</v>
      </c>
      <c r="F643" s="46">
        <v>3791923.64</v>
      </c>
      <c r="G643" s="46">
        <v>2307335.09</v>
      </c>
      <c r="H643" s="46">
        <v>1087226.53</v>
      </c>
      <c r="I643" s="46">
        <v>926552.55</v>
      </c>
      <c r="J643" s="46">
        <v>497875.84</v>
      </c>
      <c r="K643" s="45"/>
      <c r="L643" s="45">
        <v>0</v>
      </c>
      <c r="M643" s="46"/>
      <c r="N643" s="46">
        <v>10969415.73</v>
      </c>
      <c r="O643" s="46"/>
      <c r="P643" s="46">
        <v>8969301.7699999996</v>
      </c>
      <c r="Q643" s="46">
        <v>8440572.9600000009</v>
      </c>
      <c r="R643" s="46">
        <v>4214594.97</v>
      </c>
      <c r="S643" s="46">
        <v>424380.81</v>
      </c>
      <c r="T643" s="46">
        <v>808900.85</v>
      </c>
      <c r="U643" s="47"/>
    </row>
    <row r="644" spans="1:21" ht="12.75" customHeight="1" x14ac:dyDescent="0.25">
      <c r="A644" s="36">
        <f t="shared" si="25"/>
        <v>628</v>
      </c>
      <c r="B644" s="36">
        <v>138</v>
      </c>
      <c r="C644" s="37" t="s">
        <v>125</v>
      </c>
      <c r="D644" s="36" t="s">
        <v>764</v>
      </c>
      <c r="E644" s="46">
        <f t="shared" si="24"/>
        <v>27787159.809999999</v>
      </c>
      <c r="F644" s="46"/>
      <c r="G644" s="46"/>
      <c r="H644" s="46"/>
      <c r="I644" s="46"/>
      <c r="J644" s="46"/>
      <c r="K644" s="45"/>
      <c r="L644" s="45">
        <v>0</v>
      </c>
      <c r="M644" s="46"/>
      <c r="N644" s="46"/>
      <c r="O644" s="46"/>
      <c r="P644" s="46">
        <v>16999715.739999998</v>
      </c>
      <c r="Q644" s="46">
        <v>7201622.2400000002</v>
      </c>
      <c r="R644" s="46">
        <v>2778715.98</v>
      </c>
      <c r="S644" s="46">
        <v>277871.59999999998</v>
      </c>
      <c r="T644" s="46">
        <v>529234.25</v>
      </c>
      <c r="U644" s="47"/>
    </row>
    <row r="645" spans="1:21" ht="12.75" customHeight="1" x14ac:dyDescent="0.25">
      <c r="A645" s="36">
        <f t="shared" si="25"/>
        <v>629</v>
      </c>
      <c r="B645" s="36">
        <v>139</v>
      </c>
      <c r="C645" s="37" t="s">
        <v>125</v>
      </c>
      <c r="D645" s="36" t="s">
        <v>765</v>
      </c>
      <c r="E645" s="46">
        <f t="shared" si="24"/>
        <v>47598933.969999999</v>
      </c>
      <c r="F645" s="46">
        <v>9007392.8300000001</v>
      </c>
      <c r="G645" s="46"/>
      <c r="H645" s="46"/>
      <c r="I645" s="46"/>
      <c r="J645" s="46">
        <v>1284520.02</v>
      </c>
      <c r="K645" s="45"/>
      <c r="L645" s="45">
        <v>0</v>
      </c>
      <c r="M645" s="46"/>
      <c r="N645" s="46"/>
      <c r="O645" s="46"/>
      <c r="P645" s="46">
        <v>21768414.050000001</v>
      </c>
      <c r="Q645" s="46">
        <v>9221795.0700000003</v>
      </c>
      <c r="R645" s="46">
        <v>4938066.26</v>
      </c>
      <c r="S645" s="46">
        <v>475989.34</v>
      </c>
      <c r="T645" s="46">
        <v>902756.4</v>
      </c>
      <c r="U645" s="47"/>
    </row>
    <row r="646" spans="1:21" ht="12.75" customHeight="1" x14ac:dyDescent="0.25">
      <c r="A646" s="36">
        <f t="shared" si="25"/>
        <v>630</v>
      </c>
      <c r="B646" s="36">
        <v>140</v>
      </c>
      <c r="C646" s="37" t="s">
        <v>125</v>
      </c>
      <c r="D646" s="36" t="s">
        <v>766</v>
      </c>
      <c r="E646" s="46">
        <f t="shared" si="24"/>
        <v>854349.85999999987</v>
      </c>
      <c r="F646" s="46"/>
      <c r="G646" s="46"/>
      <c r="H646" s="46"/>
      <c r="I646" s="46"/>
      <c r="J646" s="46">
        <v>576886.06999999995</v>
      </c>
      <c r="K646" s="45"/>
      <c r="L646" s="45">
        <v>0</v>
      </c>
      <c r="M646" s="46"/>
      <c r="N646" s="46"/>
      <c r="O646" s="46"/>
      <c r="P646" s="46"/>
      <c r="Q646" s="46"/>
      <c r="R646" s="46">
        <v>256304.96</v>
      </c>
      <c r="S646" s="46">
        <v>8543.5</v>
      </c>
      <c r="T646" s="46">
        <v>12615.33</v>
      </c>
      <c r="U646" s="47"/>
    </row>
    <row r="647" spans="1:21" ht="12.75" customHeight="1" x14ac:dyDescent="0.25">
      <c r="A647" s="36">
        <f t="shared" si="25"/>
        <v>631</v>
      </c>
      <c r="B647" s="36">
        <v>141</v>
      </c>
      <c r="C647" s="37" t="s">
        <v>125</v>
      </c>
      <c r="D647" s="36" t="s">
        <v>767</v>
      </c>
      <c r="E647" s="46">
        <f t="shared" si="24"/>
        <v>13638856.120000001</v>
      </c>
      <c r="F647" s="46">
        <v>1240205.75</v>
      </c>
      <c r="G647" s="46">
        <v>754648.7</v>
      </c>
      <c r="H647" s="46">
        <v>355593.81</v>
      </c>
      <c r="I647" s="46">
        <v>303042.96999999997</v>
      </c>
      <c r="J647" s="46"/>
      <c r="K647" s="45"/>
      <c r="L647" s="45">
        <v>0</v>
      </c>
      <c r="M647" s="46"/>
      <c r="N647" s="46">
        <v>3587712.69</v>
      </c>
      <c r="O647" s="46"/>
      <c r="P647" s="46">
        <v>2933545.29</v>
      </c>
      <c r="Q647" s="46">
        <v>2760616.56</v>
      </c>
      <c r="R647" s="46">
        <v>1306099.51</v>
      </c>
      <c r="S647" s="46">
        <v>136388.56</v>
      </c>
      <c r="T647" s="46">
        <v>261002.28</v>
      </c>
      <c r="U647" s="47"/>
    </row>
    <row r="648" spans="1:21" ht="12.75" customHeight="1" x14ac:dyDescent="0.25">
      <c r="A648" s="36">
        <f t="shared" si="25"/>
        <v>632</v>
      </c>
      <c r="B648" s="36">
        <v>142</v>
      </c>
      <c r="C648" s="37" t="s">
        <v>125</v>
      </c>
      <c r="D648" s="36" t="s">
        <v>768</v>
      </c>
      <c r="E648" s="46">
        <f t="shared" si="24"/>
        <v>2587815.9200000004</v>
      </c>
      <c r="F648" s="46"/>
      <c r="G648" s="46"/>
      <c r="H648" s="46"/>
      <c r="I648" s="46"/>
      <c r="J648" s="46">
        <v>1747381.29</v>
      </c>
      <c r="K648" s="45"/>
      <c r="L648" s="45">
        <v>0</v>
      </c>
      <c r="M648" s="46"/>
      <c r="N648" s="46"/>
      <c r="O648" s="46"/>
      <c r="P648" s="46"/>
      <c r="Q648" s="46"/>
      <c r="R648" s="46">
        <v>776344.78</v>
      </c>
      <c r="S648" s="46">
        <v>25878.16</v>
      </c>
      <c r="T648" s="46">
        <v>38211.69</v>
      </c>
      <c r="U648" s="47"/>
    </row>
    <row r="649" spans="1:21" ht="12.75" customHeight="1" x14ac:dyDescent="0.25">
      <c r="A649" s="36">
        <f t="shared" si="25"/>
        <v>633</v>
      </c>
      <c r="B649" s="36">
        <v>143</v>
      </c>
      <c r="C649" s="37" t="s">
        <v>125</v>
      </c>
      <c r="D649" s="36" t="s">
        <v>769</v>
      </c>
      <c r="E649" s="46">
        <f t="shared" si="24"/>
        <v>2084512.9</v>
      </c>
      <c r="F649" s="46"/>
      <c r="G649" s="46"/>
      <c r="H649" s="46"/>
      <c r="I649" s="46"/>
      <c r="J649" s="46">
        <v>1407533.98</v>
      </c>
      <c r="K649" s="45"/>
      <c r="L649" s="45">
        <v>0</v>
      </c>
      <c r="M649" s="46"/>
      <c r="N649" s="46"/>
      <c r="O649" s="46"/>
      <c r="P649" s="46"/>
      <c r="Q649" s="46"/>
      <c r="R649" s="46">
        <v>625353.87</v>
      </c>
      <c r="S649" s="46">
        <v>20845.13</v>
      </c>
      <c r="T649" s="46">
        <v>30779.919999999998</v>
      </c>
      <c r="U649" s="47"/>
    </row>
    <row r="650" spans="1:21" ht="12.75" customHeight="1" x14ac:dyDescent="0.25">
      <c r="A650" s="36">
        <f t="shared" si="25"/>
        <v>634</v>
      </c>
      <c r="B650" s="36">
        <v>144</v>
      </c>
      <c r="C650" s="37" t="s">
        <v>125</v>
      </c>
      <c r="D650" s="36" t="s">
        <v>770</v>
      </c>
      <c r="E650" s="46">
        <f t="shared" si="24"/>
        <v>37253800.5</v>
      </c>
      <c r="F650" s="46">
        <v>8693924.3200000003</v>
      </c>
      <c r="G650" s="46"/>
      <c r="H650" s="46"/>
      <c r="I650" s="46">
        <v>2833798.01</v>
      </c>
      <c r="J650" s="46"/>
      <c r="K650" s="45"/>
      <c r="L650" s="45">
        <v>0</v>
      </c>
      <c r="M650" s="46"/>
      <c r="N650" s="46"/>
      <c r="O650" s="46"/>
      <c r="P650" s="46">
        <v>21010846.07</v>
      </c>
      <c r="Q650" s="46"/>
      <c r="R650" s="46">
        <v>3631141.5</v>
      </c>
      <c r="S650" s="46">
        <v>372538.01</v>
      </c>
      <c r="T650" s="46">
        <v>711552.59</v>
      </c>
      <c r="U650" s="47"/>
    </row>
    <row r="651" spans="1:21" ht="12.75" customHeight="1" x14ac:dyDescent="0.25">
      <c r="A651" s="36">
        <f t="shared" si="25"/>
        <v>635</v>
      </c>
      <c r="B651" s="36">
        <v>145</v>
      </c>
      <c r="C651" s="37" t="s">
        <v>125</v>
      </c>
      <c r="D651" s="36" t="s">
        <v>771</v>
      </c>
      <c r="E651" s="46">
        <f t="shared" si="24"/>
        <v>84159308.459999993</v>
      </c>
      <c r="F651" s="46">
        <v>9911170.2599999998</v>
      </c>
      <c r="G651" s="46">
        <v>4008045.23</v>
      </c>
      <c r="H651" s="46">
        <v>4236786.28</v>
      </c>
      <c r="I651" s="46">
        <v>3230561.19</v>
      </c>
      <c r="J651" s="46"/>
      <c r="K651" s="45"/>
      <c r="L651" s="45">
        <v>0</v>
      </c>
      <c r="M651" s="46"/>
      <c r="N651" s="46">
        <v>18119097.75</v>
      </c>
      <c r="O651" s="46"/>
      <c r="P651" s="46">
        <v>23952597.829999998</v>
      </c>
      <c r="Q651" s="46">
        <v>10147085.029999999</v>
      </c>
      <c r="R651" s="46">
        <v>8102772.0199999996</v>
      </c>
      <c r="S651" s="46">
        <v>841593.08</v>
      </c>
      <c r="T651" s="46">
        <v>1609599.79</v>
      </c>
      <c r="U651" s="47"/>
    </row>
    <row r="652" spans="1:21" ht="12.75" customHeight="1" x14ac:dyDescent="0.25">
      <c r="A652" s="36">
        <f t="shared" si="25"/>
        <v>636</v>
      </c>
      <c r="B652" s="36">
        <v>146</v>
      </c>
      <c r="C652" s="37" t="s">
        <v>125</v>
      </c>
      <c r="D652" s="36" t="s">
        <v>772</v>
      </c>
      <c r="E652" s="46">
        <f t="shared" si="24"/>
        <v>76846663.589999989</v>
      </c>
      <c r="F652" s="46">
        <v>9049983.6600000001</v>
      </c>
      <c r="G652" s="46">
        <v>3659784.16</v>
      </c>
      <c r="H652" s="46">
        <v>3868649.77</v>
      </c>
      <c r="I652" s="46">
        <v>2949856.1</v>
      </c>
      <c r="J652" s="46"/>
      <c r="K652" s="45"/>
      <c r="L652" s="45">
        <v>0</v>
      </c>
      <c r="M652" s="46"/>
      <c r="N652" s="46">
        <v>16544720.17</v>
      </c>
      <c r="O652" s="46"/>
      <c r="P652" s="46">
        <v>21871344.489999998</v>
      </c>
      <c r="Q652" s="46">
        <v>9265399.6899999995</v>
      </c>
      <c r="R652" s="46">
        <v>7398718.0599999996</v>
      </c>
      <c r="S652" s="46">
        <v>768466.64</v>
      </c>
      <c r="T652" s="46">
        <v>1469740.85</v>
      </c>
      <c r="U652" s="47"/>
    </row>
    <row r="653" spans="1:21" ht="12.75" customHeight="1" x14ac:dyDescent="0.25">
      <c r="A653" s="36">
        <f t="shared" si="25"/>
        <v>637</v>
      </c>
      <c r="B653" s="36">
        <v>147</v>
      </c>
      <c r="C653" s="37" t="s">
        <v>125</v>
      </c>
      <c r="D653" s="36" t="s">
        <v>773</v>
      </c>
      <c r="E653" s="46">
        <f t="shared" si="24"/>
        <v>48649838.240000002</v>
      </c>
      <c r="F653" s="46">
        <v>7648461.4000000004</v>
      </c>
      <c r="G653" s="46"/>
      <c r="H653" s="46"/>
      <c r="I653" s="46">
        <v>2493027.7599999998</v>
      </c>
      <c r="J653" s="46"/>
      <c r="K653" s="45"/>
      <c r="L653" s="45">
        <v>0</v>
      </c>
      <c r="M653" s="46"/>
      <c r="N653" s="46">
        <v>13982528.390000001</v>
      </c>
      <c r="O653" s="46"/>
      <c r="P653" s="46">
        <v>18484247.059999999</v>
      </c>
      <c r="Q653" s="46"/>
      <c r="R653" s="46">
        <v>4623318.8</v>
      </c>
      <c r="S653" s="46">
        <v>486498.38</v>
      </c>
      <c r="T653" s="46">
        <v>931756.45</v>
      </c>
      <c r="U653" s="47"/>
    </row>
    <row r="654" spans="1:21" ht="12.75" customHeight="1" x14ac:dyDescent="0.25">
      <c r="A654" s="36">
        <f t="shared" si="25"/>
        <v>638</v>
      </c>
      <c r="B654" s="36">
        <v>148</v>
      </c>
      <c r="C654" s="37" t="s">
        <v>125</v>
      </c>
      <c r="D654" s="36" t="s">
        <v>774</v>
      </c>
      <c r="E654" s="46">
        <f t="shared" si="24"/>
        <v>1438368.46</v>
      </c>
      <c r="F654" s="46"/>
      <c r="G654" s="46"/>
      <c r="H654" s="46"/>
      <c r="I654" s="46"/>
      <c r="J654" s="46">
        <v>971235.29</v>
      </c>
      <c r="K654" s="45"/>
      <c r="L654" s="45">
        <v>0</v>
      </c>
      <c r="M654" s="46"/>
      <c r="N654" s="46"/>
      <c r="O654" s="46"/>
      <c r="P654" s="46"/>
      <c r="Q654" s="46"/>
      <c r="R654" s="46">
        <v>431510.54</v>
      </c>
      <c r="S654" s="46">
        <v>14383.68</v>
      </c>
      <c r="T654" s="46">
        <v>21238.95</v>
      </c>
      <c r="U654" s="47"/>
    </row>
    <row r="655" spans="1:21" ht="12.75" customHeight="1" x14ac:dyDescent="0.25">
      <c r="A655" s="36">
        <f t="shared" si="25"/>
        <v>639</v>
      </c>
      <c r="B655" s="36">
        <v>149</v>
      </c>
      <c r="C655" s="37" t="s">
        <v>125</v>
      </c>
      <c r="D655" s="36" t="s">
        <v>775</v>
      </c>
      <c r="E655" s="46">
        <f t="shared" si="24"/>
        <v>10774080</v>
      </c>
      <c r="F655" s="46"/>
      <c r="G655" s="46"/>
      <c r="H655" s="46"/>
      <c r="I655" s="46"/>
      <c r="J655" s="46"/>
      <c r="K655" s="45"/>
      <c r="L655" s="45">
        <v>0</v>
      </c>
      <c r="M655" s="46">
        <v>10121774.10048</v>
      </c>
      <c r="N655" s="46"/>
      <c r="O655" s="46"/>
      <c r="P655" s="46"/>
      <c r="Q655" s="46"/>
      <c r="R655" s="46">
        <v>323222.40000000002</v>
      </c>
      <c r="S655" s="46">
        <v>107740.8</v>
      </c>
      <c r="T655" s="46">
        <v>221342.69951999999</v>
      </c>
      <c r="U655" s="47"/>
    </row>
    <row r="656" spans="1:21" ht="12.75" customHeight="1" x14ac:dyDescent="0.25">
      <c r="A656" s="36">
        <f t="shared" si="25"/>
        <v>640</v>
      </c>
      <c r="B656" s="36">
        <v>150</v>
      </c>
      <c r="C656" s="37" t="s">
        <v>125</v>
      </c>
      <c r="D656" s="36" t="s">
        <v>776</v>
      </c>
      <c r="E656" s="46">
        <f t="shared" si="24"/>
        <v>31044098.559999999</v>
      </c>
      <c r="F656" s="46">
        <v>8959975.0399999991</v>
      </c>
      <c r="G656" s="46">
        <v>3623384.96</v>
      </c>
      <c r="H656" s="46">
        <v>3830173.26</v>
      </c>
      <c r="I656" s="46"/>
      <c r="J656" s="46">
        <v>1277757.8899999999</v>
      </c>
      <c r="K656" s="45"/>
      <c r="L656" s="45">
        <v>0</v>
      </c>
      <c r="M656" s="46"/>
      <c r="N656" s="46"/>
      <c r="O656" s="46"/>
      <c r="P656" s="46"/>
      <c r="Q656" s="46">
        <v>9173248.5899999999</v>
      </c>
      <c r="R656" s="46">
        <v>3281644.76</v>
      </c>
      <c r="S656" s="46">
        <v>310440.99</v>
      </c>
      <c r="T656" s="46">
        <v>587473.06999999995</v>
      </c>
      <c r="U656" s="47"/>
    </row>
    <row r="657" spans="1:21" ht="12.75" customHeight="1" x14ac:dyDescent="0.25">
      <c r="A657" s="36">
        <f t="shared" si="25"/>
        <v>641</v>
      </c>
      <c r="B657" s="36">
        <v>151</v>
      </c>
      <c r="C657" s="37" t="s">
        <v>125</v>
      </c>
      <c r="D657" s="36" t="s">
        <v>777</v>
      </c>
      <c r="E657" s="46">
        <f t="shared" si="24"/>
        <v>73123016.129999995</v>
      </c>
      <c r="F657" s="46">
        <v>9714684.5700000003</v>
      </c>
      <c r="G657" s="46">
        <v>3928587.05</v>
      </c>
      <c r="H657" s="46">
        <v>4152793.37</v>
      </c>
      <c r="I657" s="46">
        <v>3166516.38</v>
      </c>
      <c r="J657" s="46">
        <v>1385384.98</v>
      </c>
      <c r="K657" s="45"/>
      <c r="L657" s="45">
        <v>0</v>
      </c>
      <c r="M657" s="46"/>
      <c r="N657" s="46">
        <v>17759892.57</v>
      </c>
      <c r="O657" s="46"/>
      <c r="P657" s="46">
        <v>23477745.43</v>
      </c>
      <c r="Q657" s="46"/>
      <c r="R657" s="46">
        <v>7415693.2400000002</v>
      </c>
      <c r="S657" s="46">
        <v>731230.16</v>
      </c>
      <c r="T657" s="46">
        <v>1390488.38</v>
      </c>
      <c r="U657" s="47"/>
    </row>
    <row r="658" spans="1:21" ht="12.75" customHeight="1" x14ac:dyDescent="0.25">
      <c r="A658" s="36">
        <f t="shared" si="25"/>
        <v>642</v>
      </c>
      <c r="B658" s="36">
        <v>152</v>
      </c>
      <c r="C658" s="37" t="s">
        <v>125</v>
      </c>
      <c r="D658" s="36" t="s">
        <v>778</v>
      </c>
      <c r="E658" s="46">
        <f t="shared" si="24"/>
        <v>20581658.629999999</v>
      </c>
      <c r="F658" s="46"/>
      <c r="G658" s="46"/>
      <c r="H658" s="46"/>
      <c r="I658" s="46"/>
      <c r="J658" s="46"/>
      <c r="K658" s="45"/>
      <c r="L658" s="45">
        <v>0</v>
      </c>
      <c r="M658" s="46"/>
      <c r="N658" s="46"/>
      <c r="O658" s="46"/>
      <c r="P658" s="46">
        <v>17925677.91</v>
      </c>
      <c r="Q658" s="46"/>
      <c r="R658" s="46">
        <v>2058165.86</v>
      </c>
      <c r="S658" s="46">
        <v>205816.59</v>
      </c>
      <c r="T658" s="46">
        <v>391998.27</v>
      </c>
      <c r="U658" s="47"/>
    </row>
    <row r="659" spans="1:21" ht="12.75" customHeight="1" x14ac:dyDescent="0.25">
      <c r="A659" s="36">
        <f t="shared" si="25"/>
        <v>643</v>
      </c>
      <c r="B659" s="36">
        <v>153</v>
      </c>
      <c r="C659" s="37" t="s">
        <v>125</v>
      </c>
      <c r="D659" s="36" t="s">
        <v>779</v>
      </c>
      <c r="E659" s="46">
        <f t="shared" si="24"/>
        <v>58631745.649999999</v>
      </c>
      <c r="F659" s="46">
        <v>6737301.5499999998</v>
      </c>
      <c r="G659" s="46">
        <v>2724542.99</v>
      </c>
      <c r="H659" s="46">
        <v>2880033.94</v>
      </c>
      <c r="I659" s="46">
        <v>2196033.81</v>
      </c>
      <c r="J659" s="46">
        <v>960788.42</v>
      </c>
      <c r="K659" s="45"/>
      <c r="L659" s="45">
        <v>0</v>
      </c>
      <c r="M659" s="46"/>
      <c r="N659" s="46">
        <v>12316792.279999999</v>
      </c>
      <c r="O659" s="46"/>
      <c r="P659" s="46">
        <v>16282222</v>
      </c>
      <c r="Q659" s="46">
        <v>6897668.9900000002</v>
      </c>
      <c r="R659" s="46">
        <v>5934878.4500000002</v>
      </c>
      <c r="S659" s="46">
        <v>586317.46</v>
      </c>
      <c r="T659" s="46">
        <v>1115165.76</v>
      </c>
      <c r="U659" s="47"/>
    </row>
    <row r="660" spans="1:21" ht="12.75" customHeight="1" x14ac:dyDescent="0.25">
      <c r="A660" s="36">
        <f t="shared" si="25"/>
        <v>644</v>
      </c>
      <c r="B660" s="36">
        <v>154</v>
      </c>
      <c r="C660" s="37" t="s">
        <v>125</v>
      </c>
      <c r="D660" s="36" t="s">
        <v>780</v>
      </c>
      <c r="E660" s="46">
        <f t="shared" si="24"/>
        <v>14001025.640000001</v>
      </c>
      <c r="F660" s="46">
        <v>1684375.12</v>
      </c>
      <c r="G660" s="46">
        <v>602224.17000000004</v>
      </c>
      <c r="H660" s="46">
        <v>232248.95999999999</v>
      </c>
      <c r="I660" s="46">
        <v>899200.25</v>
      </c>
      <c r="J660" s="46"/>
      <c r="K660" s="45"/>
      <c r="L660" s="45">
        <v>0</v>
      </c>
      <c r="M660" s="46"/>
      <c r="N660" s="46">
        <v>2053307.15</v>
      </c>
      <c r="O660" s="46"/>
      <c r="P660" s="46">
        <v>3504060.45</v>
      </c>
      <c r="Q660" s="46">
        <v>3247299.49</v>
      </c>
      <c r="R660" s="46">
        <v>1371013.76</v>
      </c>
      <c r="S660" s="46">
        <v>140010.26</v>
      </c>
      <c r="T660" s="46">
        <v>267286.03000000003</v>
      </c>
      <c r="U660" s="47"/>
    </row>
    <row r="661" spans="1:21" ht="12.75" customHeight="1" x14ac:dyDescent="0.25">
      <c r="A661" s="36">
        <f t="shared" si="25"/>
        <v>645</v>
      </c>
      <c r="B661" s="36">
        <v>155</v>
      </c>
      <c r="C661" s="37" t="s">
        <v>125</v>
      </c>
      <c r="D661" s="36" t="s">
        <v>781</v>
      </c>
      <c r="E661" s="46">
        <f t="shared" si="24"/>
        <v>15325955.73</v>
      </c>
      <c r="F661" s="46">
        <v>7761753</v>
      </c>
      <c r="G661" s="46">
        <v>3138827.84</v>
      </c>
      <c r="H661" s="46"/>
      <c r="I661" s="46">
        <v>2529955.33</v>
      </c>
      <c r="J661" s="46"/>
      <c r="K661" s="45"/>
      <c r="L661" s="45">
        <v>0</v>
      </c>
      <c r="M661" s="46"/>
      <c r="N661" s="46"/>
      <c r="O661" s="46"/>
      <c r="P661" s="46"/>
      <c r="Q661" s="46"/>
      <c r="R661" s="46">
        <v>1448461.38</v>
      </c>
      <c r="S661" s="46">
        <v>153259.56</v>
      </c>
      <c r="T661" s="46">
        <v>293698.62</v>
      </c>
      <c r="U661" s="47"/>
    </row>
    <row r="662" spans="1:21" ht="12.75" customHeight="1" x14ac:dyDescent="0.25">
      <c r="A662" s="36">
        <f t="shared" si="25"/>
        <v>646</v>
      </c>
      <c r="B662" s="36">
        <v>156</v>
      </c>
      <c r="C662" s="37" t="s">
        <v>125</v>
      </c>
      <c r="D662" s="36" t="s">
        <v>782</v>
      </c>
      <c r="E662" s="46">
        <f t="shared" si="24"/>
        <v>106989098.22000001</v>
      </c>
      <c r="F662" s="46">
        <v>12293985.279999999</v>
      </c>
      <c r="G662" s="46">
        <v>4971647.93</v>
      </c>
      <c r="H662" s="46">
        <v>5255382.2300000004</v>
      </c>
      <c r="I662" s="46">
        <v>4007243.41</v>
      </c>
      <c r="J662" s="46">
        <v>1753212.11</v>
      </c>
      <c r="K662" s="45"/>
      <c r="L662" s="45">
        <v>0</v>
      </c>
      <c r="M662" s="46"/>
      <c r="N662" s="46">
        <v>22475239.050000001</v>
      </c>
      <c r="O662" s="46"/>
      <c r="P662" s="46">
        <v>29711212.420000002</v>
      </c>
      <c r="Q662" s="46">
        <v>12586618</v>
      </c>
      <c r="R662" s="46">
        <v>10829752.48</v>
      </c>
      <c r="S662" s="46">
        <v>1069890.98</v>
      </c>
      <c r="T662" s="46">
        <v>2034914.33</v>
      </c>
      <c r="U662" s="47"/>
    </row>
    <row r="663" spans="1:21" ht="12.75" customHeight="1" x14ac:dyDescent="0.25">
      <c r="A663" s="36">
        <f t="shared" si="25"/>
        <v>647</v>
      </c>
      <c r="B663" s="36">
        <v>157</v>
      </c>
      <c r="C663" s="37" t="s">
        <v>125</v>
      </c>
      <c r="D663" s="36" t="s">
        <v>783</v>
      </c>
      <c r="E663" s="46">
        <f t="shared" si="24"/>
        <v>40592050.559999995</v>
      </c>
      <c r="F663" s="46">
        <v>4780394.84</v>
      </c>
      <c r="G663" s="46">
        <v>1933176.23</v>
      </c>
      <c r="H663" s="46">
        <v>2043503.52</v>
      </c>
      <c r="I663" s="46">
        <v>1558177.05</v>
      </c>
      <c r="J663" s="46"/>
      <c r="K663" s="45"/>
      <c r="L663" s="45">
        <v>0</v>
      </c>
      <c r="M663" s="46"/>
      <c r="N663" s="46">
        <v>8739274.9000000004</v>
      </c>
      <c r="O663" s="46"/>
      <c r="P663" s="46">
        <v>11552911.73</v>
      </c>
      <c r="Q663" s="46">
        <v>4894182.1900000004</v>
      </c>
      <c r="R663" s="46">
        <v>3908161.05</v>
      </c>
      <c r="S663" s="46">
        <v>405920.51</v>
      </c>
      <c r="T663" s="46">
        <v>776348.54</v>
      </c>
      <c r="U663" s="47"/>
    </row>
    <row r="664" spans="1:21" ht="12.75" customHeight="1" x14ac:dyDescent="0.25">
      <c r="A664" s="36">
        <f t="shared" si="25"/>
        <v>648</v>
      </c>
      <c r="B664" s="36">
        <v>158</v>
      </c>
      <c r="C664" s="37" t="s">
        <v>125</v>
      </c>
      <c r="D664" s="36" t="s">
        <v>784</v>
      </c>
      <c r="E664" s="46">
        <f t="shared" si="24"/>
        <v>54514496.690000005</v>
      </c>
      <c r="F664" s="46">
        <v>9611614.75</v>
      </c>
      <c r="G664" s="46"/>
      <c r="H664" s="46"/>
      <c r="I664" s="46">
        <v>3132920.62</v>
      </c>
      <c r="J664" s="46">
        <v>1370686.48</v>
      </c>
      <c r="K664" s="45"/>
      <c r="L664" s="45">
        <v>0</v>
      </c>
      <c r="M664" s="46"/>
      <c r="N664" s="46"/>
      <c r="O664" s="46"/>
      <c r="P664" s="46">
        <v>23228653.789999999</v>
      </c>
      <c r="Q664" s="46">
        <v>9840399.2300000004</v>
      </c>
      <c r="R664" s="46">
        <v>5753252.3200000003</v>
      </c>
      <c r="S664" s="46">
        <v>545144.97</v>
      </c>
      <c r="T664" s="46">
        <v>1031824.53</v>
      </c>
      <c r="U664" s="47"/>
    </row>
    <row r="665" spans="1:21" ht="12.75" customHeight="1" x14ac:dyDescent="0.25">
      <c r="A665" s="36">
        <f t="shared" si="25"/>
        <v>649</v>
      </c>
      <c r="B665" s="36">
        <v>159</v>
      </c>
      <c r="C665" s="37" t="s">
        <v>125</v>
      </c>
      <c r="D665" s="36" t="s">
        <v>785</v>
      </c>
      <c r="E665" s="46">
        <f t="shared" si="24"/>
        <v>20244091.160000004</v>
      </c>
      <c r="F665" s="46"/>
      <c r="G665" s="46"/>
      <c r="H665" s="46"/>
      <c r="I665" s="46"/>
      <c r="J665" s="46"/>
      <c r="K665" s="45"/>
      <c r="L665" s="45">
        <v>0</v>
      </c>
      <c r="M665" s="46"/>
      <c r="N665" s="46"/>
      <c r="O665" s="46"/>
      <c r="P665" s="46"/>
      <c r="Q665" s="46">
        <v>17631672.170000002</v>
      </c>
      <c r="R665" s="46">
        <v>2024409.12</v>
      </c>
      <c r="S665" s="46">
        <v>202440.91</v>
      </c>
      <c r="T665" s="46">
        <v>385568.96</v>
      </c>
      <c r="U665" s="47"/>
    </row>
    <row r="666" spans="1:21" ht="12.75" customHeight="1" x14ac:dyDescent="0.25">
      <c r="A666" s="36">
        <f t="shared" si="25"/>
        <v>650</v>
      </c>
      <c r="B666" s="36">
        <v>160</v>
      </c>
      <c r="C666" s="37" t="s">
        <v>125</v>
      </c>
      <c r="D666" s="36" t="s">
        <v>786</v>
      </c>
      <c r="E666" s="46">
        <f t="shared" si="24"/>
        <v>15785966.440000001</v>
      </c>
      <c r="F666" s="46">
        <v>14057813.550000001</v>
      </c>
      <c r="G666" s="46"/>
      <c r="H666" s="46"/>
      <c r="I666" s="46"/>
      <c r="J666" s="46"/>
      <c r="K666" s="45"/>
      <c r="L666" s="45">
        <v>0</v>
      </c>
      <c r="M666" s="46"/>
      <c r="N666" s="46"/>
      <c r="O666" s="46"/>
      <c r="P666" s="46"/>
      <c r="Q666" s="46"/>
      <c r="R666" s="46">
        <v>1262877.32</v>
      </c>
      <c r="S666" s="46">
        <v>157859.66</v>
      </c>
      <c r="T666" s="46">
        <v>307415.90999999997</v>
      </c>
      <c r="U666" s="47"/>
    </row>
    <row r="667" spans="1:21" ht="12.75" customHeight="1" x14ac:dyDescent="0.25">
      <c r="A667" s="36">
        <f t="shared" si="25"/>
        <v>651</v>
      </c>
      <c r="B667" s="36">
        <v>161</v>
      </c>
      <c r="C667" s="37" t="s">
        <v>210</v>
      </c>
      <c r="D667" s="36" t="s">
        <v>787</v>
      </c>
      <c r="E667" s="46">
        <f t="shared" si="24"/>
        <v>87437925.13000001</v>
      </c>
      <c r="F667" s="46">
        <v>10040078.51</v>
      </c>
      <c r="G667" s="46">
        <v>4062115.52</v>
      </c>
      <c r="H667" s="46">
        <v>4291891.4400000004</v>
      </c>
      <c r="I667" s="46">
        <v>3275049.02</v>
      </c>
      <c r="J667" s="46">
        <v>1431788.54</v>
      </c>
      <c r="K667" s="45"/>
      <c r="L667" s="45">
        <v>0</v>
      </c>
      <c r="M667" s="46"/>
      <c r="N667" s="46">
        <v>18354761.25</v>
      </c>
      <c r="O667" s="46"/>
      <c r="P667" s="46">
        <v>24315010.469999999</v>
      </c>
      <c r="Q667" s="46">
        <v>10279061.68</v>
      </c>
      <c r="R667" s="46">
        <v>8850735.3000000007</v>
      </c>
      <c r="S667" s="46">
        <v>874379.25</v>
      </c>
      <c r="T667" s="46">
        <v>1663054.15</v>
      </c>
      <c r="U667" s="47"/>
    </row>
    <row r="668" spans="1:21" ht="12.75" customHeight="1" x14ac:dyDescent="0.25">
      <c r="A668" s="36">
        <f t="shared" si="25"/>
        <v>652</v>
      </c>
      <c r="B668" s="36">
        <v>162</v>
      </c>
      <c r="C668" s="37" t="s">
        <v>210</v>
      </c>
      <c r="D668" s="36" t="s">
        <v>788</v>
      </c>
      <c r="E668" s="46">
        <f t="shared" si="24"/>
        <v>50448370.760000013</v>
      </c>
      <c r="F668" s="46"/>
      <c r="G668" s="46">
        <v>4066366.04</v>
      </c>
      <c r="H668" s="46"/>
      <c r="I668" s="46">
        <v>3278475.97</v>
      </c>
      <c r="J668" s="46">
        <v>1433286.73</v>
      </c>
      <c r="K668" s="45"/>
      <c r="L668" s="45">
        <v>0</v>
      </c>
      <c r="M668" s="46"/>
      <c r="N668" s="46"/>
      <c r="O668" s="46"/>
      <c r="P668" s="46">
        <v>24340453.210000001</v>
      </c>
      <c r="Q668" s="46">
        <v>10289817.48</v>
      </c>
      <c r="R668" s="46">
        <v>5586233.8399999999</v>
      </c>
      <c r="S668" s="46">
        <v>504483.71</v>
      </c>
      <c r="T668" s="46">
        <v>949253.78</v>
      </c>
      <c r="U668" s="47"/>
    </row>
    <row r="669" spans="1:21" ht="12.75" customHeight="1" x14ac:dyDescent="0.25">
      <c r="A669" s="36">
        <f t="shared" si="25"/>
        <v>653</v>
      </c>
      <c r="B669" s="36">
        <v>163</v>
      </c>
      <c r="C669" s="37" t="s">
        <v>210</v>
      </c>
      <c r="D669" s="36" t="s">
        <v>789</v>
      </c>
      <c r="E669" s="46">
        <f t="shared" si="24"/>
        <v>67944412.629999995</v>
      </c>
      <c r="F669" s="46">
        <v>10243094.810000001</v>
      </c>
      <c r="G669" s="46">
        <v>4144253.89</v>
      </c>
      <c r="H669" s="46">
        <v>4378676.0199999996</v>
      </c>
      <c r="I669" s="46">
        <v>3341272.44</v>
      </c>
      <c r="J669" s="46">
        <v>1460740.15</v>
      </c>
      <c r="K669" s="45"/>
      <c r="L669" s="45">
        <v>0</v>
      </c>
      <c r="M669" s="46"/>
      <c r="N669" s="46"/>
      <c r="O669" s="46"/>
      <c r="P669" s="46">
        <v>24806674.289999999</v>
      </c>
      <c r="Q669" s="46">
        <v>10486910.359999999</v>
      </c>
      <c r="R669" s="46">
        <v>7116162.0800000001</v>
      </c>
      <c r="S669" s="46">
        <v>679444.13</v>
      </c>
      <c r="T669" s="46">
        <v>1287184.46</v>
      </c>
      <c r="U669" s="47"/>
    </row>
    <row r="670" spans="1:21" ht="12.75" customHeight="1" x14ac:dyDescent="0.25">
      <c r="A670" s="36">
        <f t="shared" si="25"/>
        <v>654</v>
      </c>
      <c r="B670" s="36">
        <v>164</v>
      </c>
      <c r="C670" s="37" t="s">
        <v>210</v>
      </c>
      <c r="D670" s="36" t="s">
        <v>790</v>
      </c>
      <c r="E670" s="46">
        <f t="shared" si="24"/>
        <v>23601491.800000001</v>
      </c>
      <c r="F670" s="46"/>
      <c r="G670" s="46"/>
      <c r="H670" s="46"/>
      <c r="I670" s="46"/>
      <c r="J670" s="46">
        <v>1124982.49</v>
      </c>
      <c r="K670" s="45"/>
      <c r="L670" s="45">
        <v>0</v>
      </c>
      <c r="M670" s="46"/>
      <c r="N670" s="46"/>
      <c r="O670" s="46"/>
      <c r="P670" s="46">
        <v>19104749.32</v>
      </c>
      <c r="Q670" s="46"/>
      <c r="R670" s="46">
        <v>2693361.81</v>
      </c>
      <c r="S670" s="46">
        <v>236014.92</v>
      </c>
      <c r="T670" s="46">
        <v>442383.26</v>
      </c>
      <c r="U670" s="47"/>
    </row>
    <row r="671" spans="1:21" ht="12.75" customHeight="1" x14ac:dyDescent="0.25">
      <c r="A671" s="36">
        <f t="shared" si="25"/>
        <v>655</v>
      </c>
      <c r="B671" s="36">
        <v>165</v>
      </c>
      <c r="C671" s="37" t="s">
        <v>210</v>
      </c>
      <c r="D671" s="36" t="s">
        <v>791</v>
      </c>
      <c r="E671" s="46">
        <f t="shared" si="24"/>
        <v>55211310.900000006</v>
      </c>
      <c r="F671" s="46">
        <v>6718277.6500000004</v>
      </c>
      <c r="G671" s="46">
        <v>2718148.06</v>
      </c>
      <c r="H671" s="46"/>
      <c r="I671" s="46">
        <v>2191485.71</v>
      </c>
      <c r="J671" s="46">
        <v>958075.47</v>
      </c>
      <c r="K671" s="45"/>
      <c r="L671" s="45">
        <v>0</v>
      </c>
      <c r="M671" s="46"/>
      <c r="N671" s="46">
        <v>12282013.74</v>
      </c>
      <c r="O671" s="46"/>
      <c r="P671" s="46">
        <v>16270290.24</v>
      </c>
      <c r="Q671" s="46">
        <v>6878192.2599999998</v>
      </c>
      <c r="R671" s="46">
        <v>5592691.4199999999</v>
      </c>
      <c r="S671" s="46">
        <v>552113.11</v>
      </c>
      <c r="T671" s="46">
        <v>1050023.24</v>
      </c>
      <c r="U671" s="47"/>
    </row>
    <row r="672" spans="1:21" ht="12.75" customHeight="1" x14ac:dyDescent="0.25">
      <c r="A672" s="36">
        <f t="shared" si="25"/>
        <v>656</v>
      </c>
      <c r="B672" s="36">
        <v>166</v>
      </c>
      <c r="C672" s="37" t="s">
        <v>233</v>
      </c>
      <c r="D672" s="36" t="s">
        <v>792</v>
      </c>
      <c r="E672" s="46">
        <f t="shared" si="24"/>
        <v>73585530.419999987</v>
      </c>
      <c r="F672" s="46">
        <v>9877147.3699999992</v>
      </c>
      <c r="G672" s="46">
        <v>4068567.57</v>
      </c>
      <c r="H672" s="46">
        <v>4353712.54</v>
      </c>
      <c r="I672" s="46">
        <v>3279380.07</v>
      </c>
      <c r="J672" s="46"/>
      <c r="K672" s="45"/>
      <c r="L672" s="45">
        <v>0</v>
      </c>
      <c r="M672" s="46"/>
      <c r="N672" s="46">
        <v>18281077.48</v>
      </c>
      <c r="O672" s="46">
        <v>2737797.19</v>
      </c>
      <c r="P672" s="46">
        <v>11560029.289999999</v>
      </c>
      <c r="Q672" s="46">
        <v>10237706.82</v>
      </c>
      <c r="R672" s="46">
        <v>7046059.4100000001</v>
      </c>
      <c r="S672" s="46">
        <v>735855.3</v>
      </c>
      <c r="T672" s="46">
        <v>1408197.38</v>
      </c>
      <c r="U672" s="47"/>
    </row>
    <row r="673" spans="1:21" ht="12.75" customHeight="1" x14ac:dyDescent="0.25">
      <c r="A673" s="36">
        <f t="shared" si="25"/>
        <v>657</v>
      </c>
      <c r="B673" s="36">
        <v>167</v>
      </c>
      <c r="C673" s="37" t="s">
        <v>233</v>
      </c>
      <c r="D673" s="36" t="s">
        <v>793</v>
      </c>
      <c r="E673" s="46">
        <f t="shared" si="24"/>
        <v>13855769.779999999</v>
      </c>
      <c r="F673" s="46"/>
      <c r="G673" s="46"/>
      <c r="H673" s="46"/>
      <c r="I673" s="46"/>
      <c r="J673" s="46"/>
      <c r="K673" s="45"/>
      <c r="L673" s="45">
        <v>0</v>
      </c>
      <c r="M673" s="46"/>
      <c r="N673" s="46"/>
      <c r="O673" s="46"/>
      <c r="P673" s="46">
        <v>12067738.109999999</v>
      </c>
      <c r="Q673" s="46"/>
      <c r="R673" s="46">
        <v>1385576.98</v>
      </c>
      <c r="S673" s="46">
        <v>138557.70000000001</v>
      </c>
      <c r="T673" s="46">
        <v>263896.99</v>
      </c>
      <c r="U673" s="47"/>
    </row>
    <row r="674" spans="1:21" ht="12.75" customHeight="1" x14ac:dyDescent="0.25">
      <c r="A674" s="36">
        <f t="shared" si="25"/>
        <v>658</v>
      </c>
      <c r="B674" s="36">
        <v>168</v>
      </c>
      <c r="C674" s="37" t="s">
        <v>233</v>
      </c>
      <c r="D674" s="36" t="s">
        <v>794</v>
      </c>
      <c r="E674" s="46">
        <f t="shared" si="24"/>
        <v>15023280.120000001</v>
      </c>
      <c r="F674" s="46"/>
      <c r="G674" s="46"/>
      <c r="H674" s="46"/>
      <c r="I674" s="46"/>
      <c r="J674" s="46"/>
      <c r="K674" s="45"/>
      <c r="L674" s="45">
        <v>0</v>
      </c>
      <c r="M674" s="46"/>
      <c r="N674" s="46"/>
      <c r="O674" s="46"/>
      <c r="P674" s="46">
        <v>13084585.92</v>
      </c>
      <c r="Q674" s="46"/>
      <c r="R674" s="46">
        <v>1502328.01</v>
      </c>
      <c r="S674" s="46">
        <v>150232.79999999999</v>
      </c>
      <c r="T674" s="46">
        <v>286133.39</v>
      </c>
      <c r="U674" s="47"/>
    </row>
    <row r="675" spans="1:21" ht="12.75" customHeight="1" x14ac:dyDescent="0.25">
      <c r="A675" s="36">
        <f t="shared" si="25"/>
        <v>659</v>
      </c>
      <c r="B675" s="36">
        <v>169</v>
      </c>
      <c r="C675" s="37" t="s">
        <v>233</v>
      </c>
      <c r="D675" s="36" t="s">
        <v>795</v>
      </c>
      <c r="E675" s="46">
        <f t="shared" si="24"/>
        <v>4208916.16</v>
      </c>
      <c r="F675" s="46">
        <v>3748149.28</v>
      </c>
      <c r="G675" s="46"/>
      <c r="H675" s="46"/>
      <c r="I675" s="46"/>
      <c r="J675" s="46"/>
      <c r="K675" s="45"/>
      <c r="L675" s="45">
        <v>0</v>
      </c>
      <c r="M675" s="46"/>
      <c r="N675" s="46"/>
      <c r="O675" s="46"/>
      <c r="P675" s="46"/>
      <c r="Q675" s="46"/>
      <c r="R675" s="46">
        <v>336713.29</v>
      </c>
      <c r="S675" s="46">
        <v>42089.16</v>
      </c>
      <c r="T675" s="46">
        <v>81964.429999999993</v>
      </c>
      <c r="U675" s="47"/>
    </row>
    <row r="676" spans="1:21" ht="12.75" customHeight="1" x14ac:dyDescent="0.25">
      <c r="A676" s="36">
        <f t="shared" si="25"/>
        <v>660</v>
      </c>
      <c r="B676" s="36">
        <v>170</v>
      </c>
      <c r="C676" s="37" t="s">
        <v>233</v>
      </c>
      <c r="D676" s="36" t="s">
        <v>796</v>
      </c>
      <c r="E676" s="46">
        <f t="shared" si="24"/>
        <v>17033187.330000002</v>
      </c>
      <c r="F676" s="46"/>
      <c r="G676" s="46"/>
      <c r="H676" s="46"/>
      <c r="I676" s="46"/>
      <c r="J676" s="46"/>
      <c r="K676" s="45"/>
      <c r="L676" s="45">
        <v>0</v>
      </c>
      <c r="M676" s="46"/>
      <c r="N676" s="46"/>
      <c r="O676" s="46">
        <v>2840680.51</v>
      </c>
      <c r="P676" s="46">
        <v>11994442.130000001</v>
      </c>
      <c r="Q676" s="46"/>
      <c r="R676" s="46">
        <v>1703318.73</v>
      </c>
      <c r="S676" s="46">
        <v>170331.87</v>
      </c>
      <c r="T676" s="46">
        <v>324414.09000000003</v>
      </c>
      <c r="U676" s="47"/>
    </row>
    <row r="677" spans="1:21" ht="12.75" customHeight="1" x14ac:dyDescent="0.25">
      <c r="A677" s="36">
        <f t="shared" si="25"/>
        <v>661</v>
      </c>
      <c r="B677" s="36">
        <v>171</v>
      </c>
      <c r="C677" s="37" t="s">
        <v>233</v>
      </c>
      <c r="D677" s="36" t="s">
        <v>797</v>
      </c>
      <c r="E677" s="46">
        <f t="shared" si="24"/>
        <v>3591360</v>
      </c>
      <c r="F677" s="46"/>
      <c r="G677" s="46"/>
      <c r="H677" s="46"/>
      <c r="I677" s="46"/>
      <c r="J677" s="46"/>
      <c r="K677" s="45"/>
      <c r="L677" s="45">
        <v>0</v>
      </c>
      <c r="M677" s="46">
        <v>3373924.70016</v>
      </c>
      <c r="N677" s="46"/>
      <c r="O677" s="46"/>
      <c r="P677" s="46"/>
      <c r="Q677" s="46"/>
      <c r="R677" s="46">
        <v>107740.8</v>
      </c>
      <c r="S677" s="46">
        <v>35913.599999999999</v>
      </c>
      <c r="T677" s="46">
        <v>73780.899839999998</v>
      </c>
      <c r="U677" s="47"/>
    </row>
    <row r="678" spans="1:21" ht="12.75" customHeight="1" x14ac:dyDescent="0.25">
      <c r="A678" s="36">
        <f t="shared" si="25"/>
        <v>662</v>
      </c>
      <c r="B678" s="36">
        <v>172</v>
      </c>
      <c r="C678" s="37" t="s">
        <v>798</v>
      </c>
      <c r="D678" s="36" t="s">
        <v>799</v>
      </c>
      <c r="E678" s="46">
        <f t="shared" si="24"/>
        <v>47474389.049999997</v>
      </c>
      <c r="F678" s="46"/>
      <c r="G678" s="46">
        <v>5749374.7300000004</v>
      </c>
      <c r="H678" s="46"/>
      <c r="I678" s="46">
        <v>4634157.9800000004</v>
      </c>
      <c r="J678" s="46"/>
      <c r="K678" s="45"/>
      <c r="L678" s="45">
        <v>0</v>
      </c>
      <c r="M678" s="46"/>
      <c r="N678" s="46"/>
      <c r="O678" s="46"/>
      <c r="P678" s="46">
        <v>16335710.08</v>
      </c>
      <c r="Q678" s="46">
        <v>14467109.58</v>
      </c>
      <c r="R678" s="46">
        <v>4912630.68</v>
      </c>
      <c r="S678" s="46">
        <v>474743.89</v>
      </c>
      <c r="T678" s="46">
        <v>900662.11</v>
      </c>
      <c r="U678" s="47"/>
    </row>
    <row r="679" spans="1:21" ht="12.75" customHeight="1" x14ac:dyDescent="0.25">
      <c r="A679" s="36">
        <f t="shared" si="25"/>
        <v>663</v>
      </c>
      <c r="B679" s="36">
        <v>173</v>
      </c>
      <c r="C679" s="37" t="s">
        <v>245</v>
      </c>
      <c r="D679" s="36" t="s">
        <v>800</v>
      </c>
      <c r="E679" s="46">
        <f t="shared" si="24"/>
        <v>32564000.669999998</v>
      </c>
      <c r="F679" s="46"/>
      <c r="G679" s="46">
        <v>6066080.7599999998</v>
      </c>
      <c r="H679" s="46"/>
      <c r="I679" s="46">
        <v>4889420.37</v>
      </c>
      <c r="J679" s="46"/>
      <c r="K679" s="45"/>
      <c r="L679" s="45">
        <v>0</v>
      </c>
      <c r="M679" s="46"/>
      <c r="N679" s="46"/>
      <c r="O679" s="46"/>
      <c r="P679" s="46">
        <v>17235684.329999998</v>
      </c>
      <c r="Q679" s="46"/>
      <c r="R679" s="46">
        <v>3430691.07</v>
      </c>
      <c r="S679" s="46">
        <v>325640.01</v>
      </c>
      <c r="T679" s="46">
        <v>616484.13</v>
      </c>
      <c r="U679" s="47"/>
    </row>
    <row r="680" spans="1:21" ht="12.75" customHeight="1" x14ac:dyDescent="0.25">
      <c r="A680" s="36">
        <f t="shared" si="25"/>
        <v>664</v>
      </c>
      <c r="B680" s="36">
        <v>174</v>
      </c>
      <c r="C680" s="37" t="s">
        <v>245</v>
      </c>
      <c r="D680" s="36" t="s">
        <v>801</v>
      </c>
      <c r="E680" s="46">
        <f t="shared" si="24"/>
        <v>25810986.75</v>
      </c>
      <c r="F680" s="46"/>
      <c r="G680" s="46">
        <v>5852200.46</v>
      </c>
      <c r="H680" s="46"/>
      <c r="I680" s="46"/>
      <c r="J680" s="46"/>
      <c r="K680" s="45"/>
      <c r="L680" s="45">
        <v>0</v>
      </c>
      <c r="M680" s="46"/>
      <c r="N680" s="46"/>
      <c r="O680" s="46"/>
      <c r="P680" s="46">
        <v>16627981.689999999</v>
      </c>
      <c r="Q680" s="46"/>
      <c r="R680" s="46">
        <v>2581098.6800000002</v>
      </c>
      <c r="S680" s="46">
        <v>258109.87</v>
      </c>
      <c r="T680" s="46">
        <v>491596.05</v>
      </c>
      <c r="U680" s="47"/>
    </row>
    <row r="681" spans="1:21" ht="12.75" customHeight="1" x14ac:dyDescent="0.25">
      <c r="A681" s="36">
        <f t="shared" si="25"/>
        <v>665</v>
      </c>
      <c r="B681" s="36">
        <v>175</v>
      </c>
      <c r="C681" s="37" t="s">
        <v>245</v>
      </c>
      <c r="D681" s="36" t="s">
        <v>802</v>
      </c>
      <c r="E681" s="46">
        <f t="shared" si="24"/>
        <v>3591360</v>
      </c>
      <c r="F681" s="46"/>
      <c r="G681" s="46"/>
      <c r="H681" s="46"/>
      <c r="I681" s="46"/>
      <c r="J681" s="46"/>
      <c r="K681" s="45"/>
      <c r="L681" s="45">
        <v>0</v>
      </c>
      <c r="M681" s="46">
        <v>3373924.70016</v>
      </c>
      <c r="N681" s="46"/>
      <c r="O681" s="46"/>
      <c r="P681" s="46"/>
      <c r="Q681" s="46"/>
      <c r="R681" s="46">
        <v>107740.8</v>
      </c>
      <c r="S681" s="46">
        <v>35913.599999999999</v>
      </c>
      <c r="T681" s="46">
        <v>73780.899839999998</v>
      </c>
      <c r="U681" s="47"/>
    </row>
    <row r="682" spans="1:21" ht="12.75" customHeight="1" x14ac:dyDescent="0.25">
      <c r="A682" s="36">
        <f t="shared" si="25"/>
        <v>666</v>
      </c>
      <c r="B682" s="36">
        <v>176</v>
      </c>
      <c r="C682" s="37" t="s">
        <v>245</v>
      </c>
      <c r="D682" s="36" t="s">
        <v>803</v>
      </c>
      <c r="E682" s="46">
        <f t="shared" si="24"/>
        <v>4915401.7799999993</v>
      </c>
      <c r="F682" s="46"/>
      <c r="G682" s="46"/>
      <c r="H682" s="46"/>
      <c r="I682" s="46">
        <v>4136782.48</v>
      </c>
      <c r="J682" s="46"/>
      <c r="K682" s="45"/>
      <c r="L682" s="45">
        <v>0</v>
      </c>
      <c r="M682" s="46"/>
      <c r="N682" s="46"/>
      <c r="O682" s="46"/>
      <c r="P682" s="46"/>
      <c r="Q682" s="46"/>
      <c r="R682" s="46">
        <v>639002.23</v>
      </c>
      <c r="S682" s="46">
        <v>49154.02</v>
      </c>
      <c r="T682" s="46">
        <v>90463.05</v>
      </c>
      <c r="U682" s="47"/>
    </row>
    <row r="683" spans="1:21" ht="12.75" customHeight="1" x14ac:dyDescent="0.25">
      <c r="A683" s="36">
        <f t="shared" si="25"/>
        <v>667</v>
      </c>
      <c r="B683" s="36">
        <v>177</v>
      </c>
      <c r="C683" s="37" t="s">
        <v>245</v>
      </c>
      <c r="D683" s="36" t="s">
        <v>804</v>
      </c>
      <c r="E683" s="46">
        <f t="shared" si="24"/>
        <v>8672800.1399999987</v>
      </c>
      <c r="F683" s="46"/>
      <c r="G683" s="46"/>
      <c r="H683" s="46">
        <v>2946523.57</v>
      </c>
      <c r="I683" s="46">
        <v>2134916.5699999998</v>
      </c>
      <c r="J683" s="46"/>
      <c r="K683" s="45"/>
      <c r="L683" s="45">
        <v>0</v>
      </c>
      <c r="M683" s="46">
        <v>3373924.70016</v>
      </c>
      <c r="N683" s="46"/>
      <c r="O683" s="46"/>
      <c r="P683" s="46"/>
      <c r="Q683" s="46"/>
      <c r="R683" s="46">
        <v>107740.8</v>
      </c>
      <c r="S683" s="46">
        <v>35913.599999999999</v>
      </c>
      <c r="T683" s="46">
        <v>73780.899839999998</v>
      </c>
      <c r="U683" s="47"/>
    </row>
    <row r="684" spans="1:21" ht="12.75" customHeight="1" x14ac:dyDescent="0.25">
      <c r="A684" s="36">
        <f t="shared" si="25"/>
        <v>668</v>
      </c>
      <c r="B684" s="36">
        <v>178</v>
      </c>
      <c r="C684" s="37" t="s">
        <v>245</v>
      </c>
      <c r="D684" s="36" t="s">
        <v>805</v>
      </c>
      <c r="E684" s="46">
        <f t="shared" si="24"/>
        <v>3591360</v>
      </c>
      <c r="F684" s="46"/>
      <c r="G684" s="46"/>
      <c r="H684" s="46"/>
      <c r="I684" s="46"/>
      <c r="J684" s="46"/>
      <c r="K684" s="45"/>
      <c r="L684" s="45">
        <v>0</v>
      </c>
      <c r="M684" s="46">
        <v>3373924.70016</v>
      </c>
      <c r="N684" s="46"/>
      <c r="O684" s="46"/>
      <c r="P684" s="46"/>
      <c r="Q684" s="46"/>
      <c r="R684" s="46">
        <v>107740.8</v>
      </c>
      <c r="S684" s="46">
        <v>35913.599999999999</v>
      </c>
      <c r="T684" s="46">
        <v>73780.899839999998</v>
      </c>
      <c r="U684" s="47"/>
    </row>
    <row r="685" spans="1:21" ht="12.75" customHeight="1" x14ac:dyDescent="0.25">
      <c r="A685" s="36">
        <f t="shared" si="25"/>
        <v>669</v>
      </c>
      <c r="B685" s="36">
        <v>179</v>
      </c>
      <c r="C685" s="37" t="s">
        <v>245</v>
      </c>
      <c r="D685" s="36" t="s">
        <v>806</v>
      </c>
      <c r="E685" s="46">
        <f t="shared" si="24"/>
        <v>3591360</v>
      </c>
      <c r="F685" s="46"/>
      <c r="G685" s="46"/>
      <c r="H685" s="46"/>
      <c r="I685" s="46"/>
      <c r="J685" s="46"/>
      <c r="K685" s="45"/>
      <c r="L685" s="45">
        <v>0</v>
      </c>
      <c r="M685" s="46">
        <v>3373924.70016</v>
      </c>
      <c r="N685" s="46"/>
      <c r="O685" s="46"/>
      <c r="P685" s="46"/>
      <c r="Q685" s="46"/>
      <c r="R685" s="46">
        <v>107740.8</v>
      </c>
      <c r="S685" s="46">
        <v>35913.599999999999</v>
      </c>
      <c r="T685" s="46">
        <v>73780.899839999998</v>
      </c>
      <c r="U685" s="47"/>
    </row>
    <row r="686" spans="1:21" ht="12.75" customHeight="1" x14ac:dyDescent="0.25">
      <c r="A686" s="36">
        <f t="shared" si="25"/>
        <v>670</v>
      </c>
      <c r="B686" s="36">
        <v>180</v>
      </c>
      <c r="C686" s="37" t="s">
        <v>245</v>
      </c>
      <c r="D686" s="36" t="s">
        <v>807</v>
      </c>
      <c r="E686" s="46">
        <f t="shared" si="24"/>
        <v>7182720</v>
      </c>
      <c r="F686" s="46"/>
      <c r="G686" s="46"/>
      <c r="H686" s="46"/>
      <c r="I686" s="46"/>
      <c r="J686" s="46"/>
      <c r="K686" s="45"/>
      <c r="L686" s="45">
        <v>0</v>
      </c>
      <c r="M686" s="46">
        <v>6747849.40032</v>
      </c>
      <c r="N686" s="46"/>
      <c r="O686" s="46"/>
      <c r="P686" s="46"/>
      <c r="Q686" s="46"/>
      <c r="R686" s="46">
        <v>215481.60000000001</v>
      </c>
      <c r="S686" s="46">
        <v>71827.199999999997</v>
      </c>
      <c r="T686" s="46">
        <v>147561.79968</v>
      </c>
      <c r="U686" s="47"/>
    </row>
    <row r="687" spans="1:21" ht="12.75" customHeight="1" x14ac:dyDescent="0.25">
      <c r="A687" s="36">
        <f t="shared" si="25"/>
        <v>671</v>
      </c>
      <c r="B687" s="36">
        <v>181</v>
      </c>
      <c r="C687" s="37" t="s">
        <v>245</v>
      </c>
      <c r="D687" s="36" t="s">
        <v>808</v>
      </c>
      <c r="E687" s="46">
        <f t="shared" si="24"/>
        <v>2242984.0999999996</v>
      </c>
      <c r="F687" s="46"/>
      <c r="G687" s="46"/>
      <c r="H687" s="46"/>
      <c r="I687" s="46"/>
      <c r="J687" s="46"/>
      <c r="K687" s="45"/>
      <c r="L687" s="45">
        <v>0</v>
      </c>
      <c r="M687" s="46"/>
      <c r="N687" s="46"/>
      <c r="O687" s="46">
        <v>1953535.97</v>
      </c>
      <c r="P687" s="46"/>
      <c r="Q687" s="46"/>
      <c r="R687" s="46">
        <v>224298.41</v>
      </c>
      <c r="S687" s="46">
        <v>22429.84</v>
      </c>
      <c r="T687" s="46">
        <v>42719.88</v>
      </c>
      <c r="U687" s="47"/>
    </row>
    <row r="688" spans="1:21" ht="12.75" customHeight="1" x14ac:dyDescent="0.25">
      <c r="A688" s="36">
        <f t="shared" si="25"/>
        <v>672</v>
      </c>
      <c r="B688" s="36">
        <v>182</v>
      </c>
      <c r="C688" s="37" t="s">
        <v>245</v>
      </c>
      <c r="D688" s="36" t="s">
        <v>809</v>
      </c>
      <c r="E688" s="46">
        <f t="shared" si="24"/>
        <v>19892607.979999997</v>
      </c>
      <c r="F688" s="46"/>
      <c r="G688" s="46"/>
      <c r="H688" s="46">
        <v>3595943.31</v>
      </c>
      <c r="I688" s="46">
        <v>2605456.5</v>
      </c>
      <c r="J688" s="46"/>
      <c r="K688" s="45"/>
      <c r="L688" s="45">
        <v>0</v>
      </c>
      <c r="M688" s="46"/>
      <c r="N688" s="46">
        <v>3372066.69</v>
      </c>
      <c r="O688" s="46"/>
      <c r="P688" s="46"/>
      <c r="Q688" s="46">
        <v>7698659.3799999999</v>
      </c>
      <c r="R688" s="46">
        <v>2043849.61</v>
      </c>
      <c r="S688" s="46">
        <v>198926.07999999999</v>
      </c>
      <c r="T688" s="46">
        <v>377706.41</v>
      </c>
      <c r="U688" s="47"/>
    </row>
    <row r="689" spans="1:21" ht="12.75" customHeight="1" x14ac:dyDescent="0.25">
      <c r="A689" s="36">
        <f t="shared" si="25"/>
        <v>673</v>
      </c>
      <c r="B689" s="36">
        <v>183</v>
      </c>
      <c r="C689" s="37" t="s">
        <v>245</v>
      </c>
      <c r="D689" s="36" t="s">
        <v>810</v>
      </c>
      <c r="E689" s="46">
        <f t="shared" si="24"/>
        <v>16202235.85048</v>
      </c>
      <c r="F689" s="46"/>
      <c r="G689" s="46"/>
      <c r="H689" s="46"/>
      <c r="I689" s="46"/>
      <c r="J689" s="46"/>
      <c r="K689" s="45"/>
      <c r="L689" s="45">
        <v>0</v>
      </c>
      <c r="M689" s="46">
        <v>10121774.10048</v>
      </c>
      <c r="N689" s="46"/>
      <c r="O689" s="46">
        <v>4620151.7699999996</v>
      </c>
      <c r="P689" s="46"/>
      <c r="Q689" s="46"/>
      <c r="R689" s="46">
        <v>914864.74</v>
      </c>
      <c r="S689" s="46">
        <v>181178.52</v>
      </c>
      <c r="T689" s="46">
        <v>364266.72</v>
      </c>
      <c r="U689" s="47"/>
    </row>
    <row r="690" spans="1:21" ht="12.75" customHeight="1" x14ac:dyDescent="0.25">
      <c r="A690" s="36">
        <f t="shared" si="25"/>
        <v>674</v>
      </c>
      <c r="B690" s="36">
        <v>184</v>
      </c>
      <c r="C690" s="37" t="s">
        <v>245</v>
      </c>
      <c r="D690" s="36" t="s">
        <v>811</v>
      </c>
      <c r="E690" s="46">
        <f t="shared" si="24"/>
        <v>10774080</v>
      </c>
      <c r="F690" s="46"/>
      <c r="G690" s="46"/>
      <c r="H690" s="46"/>
      <c r="I690" s="46"/>
      <c r="J690" s="46"/>
      <c r="K690" s="45"/>
      <c r="L690" s="45">
        <v>0</v>
      </c>
      <c r="M690" s="46">
        <v>10121774.10048</v>
      </c>
      <c r="N690" s="46"/>
      <c r="O690" s="46"/>
      <c r="P690" s="46"/>
      <c r="Q690" s="46"/>
      <c r="R690" s="46">
        <v>323222.40000000002</v>
      </c>
      <c r="S690" s="46">
        <v>107740.8</v>
      </c>
      <c r="T690" s="46">
        <v>221342.69951999999</v>
      </c>
      <c r="U690" s="47"/>
    </row>
    <row r="691" spans="1:21" ht="12.75" customHeight="1" x14ac:dyDescent="0.25">
      <c r="A691" s="36">
        <f t="shared" si="25"/>
        <v>675</v>
      </c>
      <c r="B691" s="36">
        <v>185</v>
      </c>
      <c r="C691" s="37" t="s">
        <v>245</v>
      </c>
      <c r="D691" s="36" t="s">
        <v>812</v>
      </c>
      <c r="E691" s="46">
        <f t="shared" si="24"/>
        <v>14365440</v>
      </c>
      <c r="F691" s="46"/>
      <c r="G691" s="46"/>
      <c r="H691" s="46"/>
      <c r="I691" s="46"/>
      <c r="J691" s="46"/>
      <c r="K691" s="45"/>
      <c r="L691" s="45">
        <v>0</v>
      </c>
      <c r="M691" s="46">
        <v>13495698.80064</v>
      </c>
      <c r="N691" s="46"/>
      <c r="O691" s="46"/>
      <c r="P691" s="46"/>
      <c r="Q691" s="46"/>
      <c r="R691" s="46">
        <v>430963.20000000001</v>
      </c>
      <c r="S691" s="46">
        <v>143654.39999999999</v>
      </c>
      <c r="T691" s="46">
        <v>295123.59935999999</v>
      </c>
      <c r="U691" s="47"/>
    </row>
    <row r="692" spans="1:21" ht="12.75" customHeight="1" x14ac:dyDescent="0.25">
      <c r="A692" s="36">
        <f t="shared" si="25"/>
        <v>676</v>
      </c>
      <c r="B692" s="36">
        <v>186</v>
      </c>
      <c r="C692" s="37" t="s">
        <v>245</v>
      </c>
      <c r="D692" s="36" t="s">
        <v>813</v>
      </c>
      <c r="E692" s="46">
        <f t="shared" si="24"/>
        <v>27160990.900000002</v>
      </c>
      <c r="F692" s="46">
        <v>8753235.7100000009</v>
      </c>
      <c r="G692" s="46"/>
      <c r="H692" s="46">
        <v>4129708.35</v>
      </c>
      <c r="I692" s="46"/>
      <c r="J692" s="46"/>
      <c r="K692" s="45"/>
      <c r="L692" s="45">
        <v>0</v>
      </c>
      <c r="M692" s="46"/>
      <c r="N692" s="46"/>
      <c r="O692" s="46"/>
      <c r="P692" s="46">
        <v>10965408.41</v>
      </c>
      <c r="Q692" s="46"/>
      <c r="R692" s="46">
        <v>2519513.35</v>
      </c>
      <c r="S692" s="46">
        <v>271609.90999999997</v>
      </c>
      <c r="T692" s="46">
        <v>521515.17</v>
      </c>
      <c r="U692" s="47"/>
    </row>
    <row r="693" spans="1:21" ht="12.75" customHeight="1" x14ac:dyDescent="0.25">
      <c r="A693" s="36">
        <f t="shared" si="25"/>
        <v>677</v>
      </c>
      <c r="B693" s="36">
        <v>187</v>
      </c>
      <c r="C693" s="37" t="s">
        <v>245</v>
      </c>
      <c r="D693" s="36" t="s">
        <v>814</v>
      </c>
      <c r="E693" s="46">
        <f t="shared" si="24"/>
        <v>19080591.129999999</v>
      </c>
      <c r="F693" s="46">
        <v>4424342.49</v>
      </c>
      <c r="G693" s="46"/>
      <c r="H693" s="46">
        <v>2087370.28</v>
      </c>
      <c r="I693" s="46"/>
      <c r="J693" s="46"/>
      <c r="K693" s="45"/>
      <c r="L693" s="45">
        <v>0</v>
      </c>
      <c r="M693" s="46"/>
      <c r="N693" s="46"/>
      <c r="O693" s="46"/>
      <c r="P693" s="46">
        <v>5542490.1100000003</v>
      </c>
      <c r="Q693" s="46">
        <v>4661352.59</v>
      </c>
      <c r="R693" s="46">
        <v>1808694.41</v>
      </c>
      <c r="S693" s="46">
        <v>190805.91</v>
      </c>
      <c r="T693" s="46">
        <v>365535.34</v>
      </c>
      <c r="U693" s="47"/>
    </row>
    <row r="694" spans="1:21" ht="12.75" customHeight="1" x14ac:dyDescent="0.25">
      <c r="A694" s="36">
        <f t="shared" si="25"/>
        <v>678</v>
      </c>
      <c r="B694" s="36">
        <v>188</v>
      </c>
      <c r="C694" s="37" t="s">
        <v>245</v>
      </c>
      <c r="D694" s="36" t="s">
        <v>815</v>
      </c>
      <c r="E694" s="46">
        <f t="shared" si="24"/>
        <v>21483339.360000003</v>
      </c>
      <c r="F694" s="46">
        <v>11242391.130000001</v>
      </c>
      <c r="G694" s="46">
        <v>7715694.7400000002</v>
      </c>
      <c r="H694" s="46"/>
      <c r="I694" s="46"/>
      <c r="J694" s="46"/>
      <c r="K694" s="45"/>
      <c r="L694" s="45">
        <v>0</v>
      </c>
      <c r="M694" s="46"/>
      <c r="N694" s="46"/>
      <c r="O694" s="46"/>
      <c r="P694" s="46"/>
      <c r="Q694" s="46"/>
      <c r="R694" s="46">
        <v>1895845.16</v>
      </c>
      <c r="S694" s="46">
        <v>214833.39</v>
      </c>
      <c r="T694" s="46">
        <v>414574.94</v>
      </c>
      <c r="U694" s="47"/>
    </row>
    <row r="695" spans="1:21" ht="12.75" customHeight="1" x14ac:dyDescent="0.25">
      <c r="A695" s="36">
        <f t="shared" si="25"/>
        <v>679</v>
      </c>
      <c r="B695" s="36">
        <v>189</v>
      </c>
      <c r="C695" s="37" t="s">
        <v>245</v>
      </c>
      <c r="D695" s="36" t="s">
        <v>816</v>
      </c>
      <c r="E695" s="46">
        <f t="shared" si="24"/>
        <v>21981866.240000002</v>
      </c>
      <c r="F695" s="46"/>
      <c r="G695" s="46"/>
      <c r="H695" s="46"/>
      <c r="I695" s="46">
        <v>1887239.87</v>
      </c>
      <c r="J695" s="46"/>
      <c r="K695" s="45"/>
      <c r="L695" s="45">
        <v>0</v>
      </c>
      <c r="M695" s="46"/>
      <c r="N695" s="46"/>
      <c r="O695" s="46"/>
      <c r="P695" s="46"/>
      <c r="Q695" s="46">
        <v>17192120.510000002</v>
      </c>
      <c r="R695" s="46">
        <v>2265460.23</v>
      </c>
      <c r="S695" s="46">
        <v>219818.66</v>
      </c>
      <c r="T695" s="46">
        <v>417226.97</v>
      </c>
      <c r="U695" s="47"/>
    </row>
    <row r="696" spans="1:21" ht="12.75" customHeight="1" x14ac:dyDescent="0.25">
      <c r="A696" s="36">
        <f t="shared" si="25"/>
        <v>680</v>
      </c>
      <c r="B696" s="36">
        <v>190</v>
      </c>
      <c r="C696" s="37" t="s">
        <v>245</v>
      </c>
      <c r="D696" s="36" t="s">
        <v>817</v>
      </c>
      <c r="E696" s="46">
        <f t="shared" si="24"/>
        <v>61161608.129999995</v>
      </c>
      <c r="F696" s="46"/>
      <c r="G696" s="46"/>
      <c r="H696" s="46"/>
      <c r="I696" s="46">
        <v>1689345.99</v>
      </c>
      <c r="J696" s="46"/>
      <c r="K696" s="45"/>
      <c r="L696" s="45">
        <v>0</v>
      </c>
      <c r="M696" s="46"/>
      <c r="N696" s="46">
        <v>20000114.91</v>
      </c>
      <c r="O696" s="46"/>
      <c r="P696" s="46">
        <v>16353405.310000001</v>
      </c>
      <c r="Q696" s="46">
        <v>15389373.859999999</v>
      </c>
      <c r="R696" s="46">
        <v>5949297.1100000003</v>
      </c>
      <c r="S696" s="46">
        <v>611616.07999999996</v>
      </c>
      <c r="T696" s="46">
        <v>1168454.8700000001</v>
      </c>
      <c r="U696" s="47"/>
    </row>
    <row r="697" spans="1:21" ht="12.75" customHeight="1" x14ac:dyDescent="0.25">
      <c r="A697" s="36">
        <f t="shared" si="25"/>
        <v>681</v>
      </c>
      <c r="B697" s="36">
        <v>191</v>
      </c>
      <c r="C697" s="37" t="s">
        <v>245</v>
      </c>
      <c r="D697" s="36" t="s">
        <v>818</v>
      </c>
      <c r="E697" s="46">
        <f t="shared" si="24"/>
        <v>29182303.010000002</v>
      </c>
      <c r="F697" s="46"/>
      <c r="G697" s="46"/>
      <c r="H697" s="46"/>
      <c r="I697" s="46"/>
      <c r="J697" s="46"/>
      <c r="K697" s="45"/>
      <c r="L697" s="45">
        <v>0</v>
      </c>
      <c r="M697" s="46"/>
      <c r="N697" s="46">
        <v>2628251.73</v>
      </c>
      <c r="O697" s="46"/>
      <c r="P697" s="46">
        <v>22817394.600000001</v>
      </c>
      <c r="Q697" s="46"/>
      <c r="R697" s="46">
        <v>2888388.9</v>
      </c>
      <c r="S697" s="46">
        <v>291823.03000000003</v>
      </c>
      <c r="T697" s="46">
        <v>556444.75</v>
      </c>
      <c r="U697" s="47"/>
    </row>
    <row r="698" spans="1:21" ht="12.75" customHeight="1" x14ac:dyDescent="0.25">
      <c r="A698" s="36">
        <f t="shared" si="25"/>
        <v>682</v>
      </c>
      <c r="B698" s="36">
        <v>192</v>
      </c>
      <c r="C698" s="37" t="s">
        <v>245</v>
      </c>
      <c r="D698" s="36" t="s">
        <v>819</v>
      </c>
      <c r="E698" s="46">
        <f t="shared" si="24"/>
        <v>36532105.479999997</v>
      </c>
      <c r="F698" s="46"/>
      <c r="G698" s="46"/>
      <c r="H698" s="46"/>
      <c r="I698" s="46">
        <v>2493601.85</v>
      </c>
      <c r="J698" s="46"/>
      <c r="K698" s="45"/>
      <c r="L698" s="45">
        <v>0</v>
      </c>
      <c r="M698" s="46"/>
      <c r="N698" s="46">
        <v>13200944.91</v>
      </c>
      <c r="O698" s="46"/>
      <c r="P698" s="46">
        <v>8790190.0600000005</v>
      </c>
      <c r="Q698" s="46">
        <v>7392737.6399999997</v>
      </c>
      <c r="R698" s="46">
        <v>3592214.17</v>
      </c>
      <c r="S698" s="46">
        <v>365321.05</v>
      </c>
      <c r="T698" s="46">
        <v>697095.8</v>
      </c>
      <c r="U698" s="47"/>
    </row>
    <row r="699" spans="1:21" ht="12.75" customHeight="1" x14ac:dyDescent="0.25">
      <c r="A699" s="36">
        <f t="shared" si="25"/>
        <v>683</v>
      </c>
      <c r="B699" s="36">
        <v>193</v>
      </c>
      <c r="C699" s="37" t="s">
        <v>245</v>
      </c>
      <c r="D699" s="36" t="s">
        <v>820</v>
      </c>
      <c r="E699" s="46">
        <f t="shared" ref="E699:E762" si="26">SUM(F699:T699)</f>
        <v>46160393.600000009</v>
      </c>
      <c r="F699" s="46">
        <v>5555193.2699999996</v>
      </c>
      <c r="G699" s="46"/>
      <c r="H699" s="46">
        <v>2889870.66</v>
      </c>
      <c r="I699" s="46">
        <v>2093868.46</v>
      </c>
      <c r="J699" s="46"/>
      <c r="K699" s="45"/>
      <c r="L699" s="45">
        <v>0</v>
      </c>
      <c r="M699" s="46"/>
      <c r="N699" s="46"/>
      <c r="O699" s="46"/>
      <c r="P699" s="46">
        <v>23526689.34</v>
      </c>
      <c r="Q699" s="46">
        <v>6187007.9500000002</v>
      </c>
      <c r="R699" s="46">
        <v>4565916.49</v>
      </c>
      <c r="S699" s="46">
        <v>461603.94</v>
      </c>
      <c r="T699" s="46">
        <v>880243.49</v>
      </c>
      <c r="U699" s="47"/>
    </row>
    <row r="700" spans="1:21" ht="12.75" customHeight="1" x14ac:dyDescent="0.25">
      <c r="A700" s="36">
        <f t="shared" si="25"/>
        <v>684</v>
      </c>
      <c r="B700" s="36">
        <v>194</v>
      </c>
      <c r="C700" s="37" t="s">
        <v>245</v>
      </c>
      <c r="D700" s="36" t="s">
        <v>821</v>
      </c>
      <c r="E700" s="46">
        <f t="shared" si="26"/>
        <v>58306273.97016</v>
      </c>
      <c r="F700" s="46">
        <v>5664922.0800000001</v>
      </c>
      <c r="G700" s="46">
        <v>3887857.05</v>
      </c>
      <c r="H700" s="46">
        <v>2946952.76</v>
      </c>
      <c r="I700" s="46">
        <v>2135227.54</v>
      </c>
      <c r="J700" s="46"/>
      <c r="K700" s="45"/>
      <c r="L700" s="45">
        <v>0</v>
      </c>
      <c r="M700" s="46">
        <v>3373924.70016</v>
      </c>
      <c r="N700" s="46">
        <v>2763481.06</v>
      </c>
      <c r="O700" s="46"/>
      <c r="P700" s="46">
        <v>23991399.699999999</v>
      </c>
      <c r="Q700" s="46">
        <v>6309216.6699999999</v>
      </c>
      <c r="R700" s="46">
        <v>5513018.0599999996</v>
      </c>
      <c r="S700" s="46">
        <v>589448.13</v>
      </c>
      <c r="T700" s="46">
        <v>1130826.22</v>
      </c>
      <c r="U700" s="47"/>
    </row>
    <row r="701" spans="1:21" ht="12.75" customHeight="1" x14ac:dyDescent="0.25">
      <c r="A701" s="36">
        <f t="shared" si="25"/>
        <v>685</v>
      </c>
      <c r="B701" s="36">
        <v>195</v>
      </c>
      <c r="C701" s="37" t="s">
        <v>245</v>
      </c>
      <c r="D701" s="36" t="s">
        <v>822</v>
      </c>
      <c r="E701" s="46">
        <f t="shared" si="26"/>
        <v>82749337.50999999</v>
      </c>
      <c r="F701" s="46">
        <v>17476469.190000001</v>
      </c>
      <c r="G701" s="46"/>
      <c r="H701" s="46">
        <v>8245261.8799999999</v>
      </c>
      <c r="I701" s="46">
        <v>6210673.9500000002</v>
      </c>
      <c r="J701" s="46"/>
      <c r="K701" s="45"/>
      <c r="L701" s="45">
        <v>0</v>
      </c>
      <c r="M701" s="46"/>
      <c r="N701" s="46"/>
      <c r="O701" s="46"/>
      <c r="P701" s="46">
        <v>21893232.239999998</v>
      </c>
      <c r="Q701" s="46">
        <v>18412676.050000001</v>
      </c>
      <c r="R701" s="46">
        <v>8103825.2199999997</v>
      </c>
      <c r="S701" s="46">
        <v>827493.38</v>
      </c>
      <c r="T701" s="46">
        <v>1579705.6</v>
      </c>
      <c r="U701" s="47"/>
    </row>
    <row r="702" spans="1:21" ht="12.75" customHeight="1" x14ac:dyDescent="0.25">
      <c r="A702" s="36">
        <f t="shared" si="25"/>
        <v>686</v>
      </c>
      <c r="B702" s="36">
        <v>196</v>
      </c>
      <c r="C702" s="37" t="s">
        <v>245</v>
      </c>
      <c r="D702" s="36" t="s">
        <v>823</v>
      </c>
      <c r="E702" s="46">
        <f t="shared" si="26"/>
        <v>28573083.98</v>
      </c>
      <c r="F702" s="46"/>
      <c r="G702" s="46"/>
      <c r="H702" s="46"/>
      <c r="I702" s="46">
        <v>5457443.7199999997</v>
      </c>
      <c r="J702" s="46"/>
      <c r="K702" s="45"/>
      <c r="L702" s="45">
        <v>0</v>
      </c>
      <c r="M702" s="46"/>
      <c r="N702" s="46"/>
      <c r="O702" s="46"/>
      <c r="P702" s="46">
        <v>19238022.120000001</v>
      </c>
      <c r="Q702" s="46"/>
      <c r="R702" s="46">
        <v>3051847.48</v>
      </c>
      <c r="S702" s="46">
        <v>285730.84000000003</v>
      </c>
      <c r="T702" s="46">
        <v>540039.81999999995</v>
      </c>
      <c r="U702" s="47"/>
    </row>
    <row r="703" spans="1:21" ht="12.75" customHeight="1" x14ac:dyDescent="0.25">
      <c r="A703" s="36">
        <f t="shared" ref="A703:A765" si="27">+A702+1</f>
        <v>687</v>
      </c>
      <c r="B703" s="36">
        <v>197</v>
      </c>
      <c r="C703" s="37" t="s">
        <v>245</v>
      </c>
      <c r="D703" s="36" t="s">
        <v>824</v>
      </c>
      <c r="E703" s="46">
        <f t="shared" si="26"/>
        <v>66851907.729999997</v>
      </c>
      <c r="F703" s="46"/>
      <c r="G703" s="46"/>
      <c r="H703" s="46"/>
      <c r="I703" s="46"/>
      <c r="J703" s="46"/>
      <c r="K703" s="45"/>
      <c r="L703" s="45">
        <v>0</v>
      </c>
      <c r="M703" s="46"/>
      <c r="N703" s="46">
        <v>26289258.149999999</v>
      </c>
      <c r="O703" s="46"/>
      <c r="P703" s="46">
        <v>17505381.399999999</v>
      </c>
      <c r="Q703" s="46">
        <v>14722399.76</v>
      </c>
      <c r="R703" s="46">
        <v>6386700.21</v>
      </c>
      <c r="S703" s="46">
        <v>668519.07999999996</v>
      </c>
      <c r="T703" s="46">
        <v>1279649.1299999999</v>
      </c>
      <c r="U703" s="47"/>
    </row>
    <row r="704" spans="1:21" ht="12.75" customHeight="1" x14ac:dyDescent="0.25">
      <c r="A704" s="36">
        <f t="shared" si="27"/>
        <v>688</v>
      </c>
      <c r="B704" s="36">
        <v>198</v>
      </c>
      <c r="C704" s="37" t="s">
        <v>245</v>
      </c>
      <c r="D704" s="36" t="s">
        <v>825</v>
      </c>
      <c r="E704" s="46">
        <f t="shared" si="26"/>
        <v>38872449.150000013</v>
      </c>
      <c r="F704" s="46"/>
      <c r="G704" s="46"/>
      <c r="H704" s="46"/>
      <c r="I704" s="46">
        <v>8485868.4000000004</v>
      </c>
      <c r="J704" s="46"/>
      <c r="K704" s="45"/>
      <c r="L704" s="45">
        <v>0</v>
      </c>
      <c r="M704" s="46"/>
      <c r="N704" s="46"/>
      <c r="O704" s="46"/>
      <c r="P704" s="46"/>
      <c r="Q704" s="46">
        <v>25074228.010000002</v>
      </c>
      <c r="R704" s="46">
        <v>4189736.91</v>
      </c>
      <c r="S704" s="46">
        <v>388724.49</v>
      </c>
      <c r="T704" s="46">
        <v>733891.34</v>
      </c>
      <c r="U704" s="47"/>
    </row>
    <row r="705" spans="1:21" ht="12.75" customHeight="1" x14ac:dyDescent="0.25">
      <c r="A705" s="36">
        <f t="shared" si="27"/>
        <v>689</v>
      </c>
      <c r="B705" s="36">
        <v>199</v>
      </c>
      <c r="C705" s="37" t="s">
        <v>245</v>
      </c>
      <c r="D705" s="36" t="s">
        <v>826</v>
      </c>
      <c r="E705" s="46">
        <f t="shared" si="26"/>
        <v>44277542.149999999</v>
      </c>
      <c r="F705" s="46">
        <v>17287339.48</v>
      </c>
      <c r="G705" s="46"/>
      <c r="H705" s="46"/>
      <c r="I705" s="46"/>
      <c r="J705" s="46"/>
      <c r="K705" s="45"/>
      <c r="L705" s="45">
        <v>0</v>
      </c>
      <c r="M705" s="46"/>
      <c r="N705" s="46"/>
      <c r="O705" s="46"/>
      <c r="P705" s="46">
        <v>21656304.489999998</v>
      </c>
      <c r="Q705" s="46"/>
      <c r="R705" s="46">
        <v>4039504.14</v>
      </c>
      <c r="S705" s="46">
        <v>442775.42</v>
      </c>
      <c r="T705" s="46">
        <v>851618.62</v>
      </c>
      <c r="U705" s="47"/>
    </row>
    <row r="706" spans="1:21" ht="12.75" customHeight="1" x14ac:dyDescent="0.25">
      <c r="A706" s="36">
        <f t="shared" si="27"/>
        <v>690</v>
      </c>
      <c r="B706" s="36">
        <v>200</v>
      </c>
      <c r="C706" s="37" t="s">
        <v>245</v>
      </c>
      <c r="D706" s="36" t="s">
        <v>827</v>
      </c>
      <c r="E706" s="46">
        <f t="shared" si="26"/>
        <v>98315925.430000007</v>
      </c>
      <c r="F706" s="46">
        <v>11831874.140000001</v>
      </c>
      <c r="G706" s="46"/>
      <c r="H706" s="46">
        <v>6155066.8499999996</v>
      </c>
      <c r="I706" s="46">
        <v>4459680.68</v>
      </c>
      <c r="J706" s="46"/>
      <c r="K706" s="45"/>
      <c r="L706" s="45">
        <v>0</v>
      </c>
      <c r="M706" s="46"/>
      <c r="N706" s="46"/>
      <c r="O706" s="46"/>
      <c r="P706" s="46">
        <v>50108936.579999998</v>
      </c>
      <c r="Q706" s="46">
        <v>13177561.210000001</v>
      </c>
      <c r="R706" s="46">
        <v>9724837.0399999991</v>
      </c>
      <c r="S706" s="46">
        <v>983159.25</v>
      </c>
      <c r="T706" s="46">
        <v>1874809.68</v>
      </c>
      <c r="U706" s="47"/>
    </row>
    <row r="707" spans="1:21" ht="12.75" customHeight="1" x14ac:dyDescent="0.25">
      <c r="A707" s="36">
        <f t="shared" si="27"/>
        <v>691</v>
      </c>
      <c r="B707" s="36">
        <v>201</v>
      </c>
      <c r="C707" s="37" t="s">
        <v>245</v>
      </c>
      <c r="D707" s="36" t="s">
        <v>828</v>
      </c>
      <c r="E707" s="46">
        <f t="shared" si="26"/>
        <v>6239801.8900000006</v>
      </c>
      <c r="F707" s="46">
        <v>5556705.8200000003</v>
      </c>
      <c r="G707" s="46"/>
      <c r="H707" s="46"/>
      <c r="I707" s="46"/>
      <c r="J707" s="46"/>
      <c r="K707" s="45"/>
      <c r="L707" s="45">
        <v>0</v>
      </c>
      <c r="M707" s="46"/>
      <c r="N707" s="46"/>
      <c r="O707" s="46"/>
      <c r="P707" s="46"/>
      <c r="Q707" s="46"/>
      <c r="R707" s="46">
        <v>499184.15</v>
      </c>
      <c r="S707" s="46">
        <v>62398.02</v>
      </c>
      <c r="T707" s="46">
        <v>121513.9</v>
      </c>
      <c r="U707" s="47"/>
    </row>
    <row r="708" spans="1:21" ht="12.75" customHeight="1" x14ac:dyDescent="0.25">
      <c r="A708" s="36">
        <f t="shared" si="27"/>
        <v>692</v>
      </c>
      <c r="B708" s="36">
        <v>202</v>
      </c>
      <c r="C708" s="37" t="s">
        <v>245</v>
      </c>
      <c r="D708" s="36" t="s">
        <v>829</v>
      </c>
      <c r="E708" s="46">
        <f t="shared" si="26"/>
        <v>6160281.5200000014</v>
      </c>
      <c r="F708" s="46">
        <v>5485890.8600000003</v>
      </c>
      <c r="G708" s="46"/>
      <c r="H708" s="46"/>
      <c r="I708" s="46"/>
      <c r="J708" s="46"/>
      <c r="K708" s="45"/>
      <c r="L708" s="45">
        <v>0</v>
      </c>
      <c r="M708" s="46"/>
      <c r="N708" s="46"/>
      <c r="O708" s="46"/>
      <c r="P708" s="46"/>
      <c r="Q708" s="46"/>
      <c r="R708" s="46">
        <v>492822.52</v>
      </c>
      <c r="S708" s="46">
        <v>61602.82</v>
      </c>
      <c r="T708" s="46">
        <v>119965.32</v>
      </c>
      <c r="U708" s="47"/>
    </row>
    <row r="709" spans="1:21" ht="12.75" customHeight="1" x14ac:dyDescent="0.25">
      <c r="A709" s="36">
        <f t="shared" si="27"/>
        <v>693</v>
      </c>
      <c r="B709" s="36">
        <v>203</v>
      </c>
      <c r="C709" s="37" t="s">
        <v>245</v>
      </c>
      <c r="D709" s="36" t="s">
        <v>830</v>
      </c>
      <c r="E709" s="46">
        <f t="shared" si="26"/>
        <v>53113096.160000004</v>
      </c>
      <c r="F709" s="46">
        <v>5503216.46</v>
      </c>
      <c r="G709" s="46">
        <v>3776877.88</v>
      </c>
      <c r="H709" s="46">
        <v>2862831.77</v>
      </c>
      <c r="I709" s="46">
        <v>2074277.32</v>
      </c>
      <c r="J709" s="46"/>
      <c r="K709" s="45"/>
      <c r="L709" s="45">
        <v>0</v>
      </c>
      <c r="M709" s="46"/>
      <c r="N709" s="46">
        <v>2684597.28</v>
      </c>
      <c r="O709" s="46"/>
      <c r="P709" s="46">
        <v>23306563.390000001</v>
      </c>
      <c r="Q709" s="46">
        <v>6129119.6100000003</v>
      </c>
      <c r="R709" s="46">
        <v>5231174.57</v>
      </c>
      <c r="S709" s="46">
        <v>531130.96</v>
      </c>
      <c r="T709" s="46">
        <v>1013306.92</v>
      </c>
      <c r="U709" s="47"/>
    </row>
    <row r="710" spans="1:21" ht="12.75" customHeight="1" x14ac:dyDescent="0.25">
      <c r="A710" s="36">
        <f t="shared" si="27"/>
        <v>694</v>
      </c>
      <c r="B710" s="36">
        <v>204</v>
      </c>
      <c r="C710" s="37" t="s">
        <v>245</v>
      </c>
      <c r="D710" s="36" t="s">
        <v>831</v>
      </c>
      <c r="E710" s="46">
        <f t="shared" si="26"/>
        <v>6262191.1299999999</v>
      </c>
      <c r="F710" s="46">
        <v>5576644.0199999996</v>
      </c>
      <c r="G710" s="46"/>
      <c r="H710" s="46"/>
      <c r="I710" s="46"/>
      <c r="J710" s="46"/>
      <c r="K710" s="45"/>
      <c r="L710" s="45">
        <v>0</v>
      </c>
      <c r="M710" s="46"/>
      <c r="N710" s="46"/>
      <c r="O710" s="46"/>
      <c r="P710" s="46"/>
      <c r="Q710" s="46"/>
      <c r="R710" s="46">
        <v>500975.29</v>
      </c>
      <c r="S710" s="46">
        <v>62621.91</v>
      </c>
      <c r="T710" s="46">
        <v>121949.91</v>
      </c>
      <c r="U710" s="47"/>
    </row>
    <row r="711" spans="1:21" ht="12.75" customHeight="1" x14ac:dyDescent="0.25">
      <c r="A711" s="36">
        <f t="shared" si="27"/>
        <v>695</v>
      </c>
      <c r="B711" s="36">
        <v>205</v>
      </c>
      <c r="C711" s="37" t="s">
        <v>245</v>
      </c>
      <c r="D711" s="36" t="s">
        <v>832</v>
      </c>
      <c r="E711" s="46">
        <f t="shared" si="26"/>
        <v>7931009.21</v>
      </c>
      <c r="F711" s="46">
        <v>7062769.9100000001</v>
      </c>
      <c r="G711" s="46"/>
      <c r="H711" s="46"/>
      <c r="I711" s="46"/>
      <c r="J711" s="46"/>
      <c r="K711" s="45"/>
      <c r="L711" s="45">
        <v>0</v>
      </c>
      <c r="M711" s="46"/>
      <c r="N711" s="46"/>
      <c r="O711" s="46"/>
      <c r="P711" s="46"/>
      <c r="Q711" s="46"/>
      <c r="R711" s="46">
        <v>634480.74</v>
      </c>
      <c r="S711" s="46">
        <v>79310.09</v>
      </c>
      <c r="T711" s="46">
        <v>154448.47</v>
      </c>
      <c r="U711" s="47"/>
    </row>
    <row r="712" spans="1:21" ht="12.75" customHeight="1" x14ac:dyDescent="0.25">
      <c r="A712" s="36">
        <f t="shared" si="27"/>
        <v>696</v>
      </c>
      <c r="B712" s="36">
        <v>206</v>
      </c>
      <c r="C712" s="37" t="s">
        <v>245</v>
      </c>
      <c r="D712" s="36" t="s">
        <v>833</v>
      </c>
      <c r="E712" s="46">
        <f t="shared" si="26"/>
        <v>29961323.690000001</v>
      </c>
      <c r="F712" s="46"/>
      <c r="G712" s="46"/>
      <c r="H712" s="46"/>
      <c r="I712" s="46">
        <v>6524441.2999999998</v>
      </c>
      <c r="J712" s="46"/>
      <c r="K712" s="45"/>
      <c r="L712" s="45">
        <v>0</v>
      </c>
      <c r="M712" s="46"/>
      <c r="N712" s="46"/>
      <c r="O712" s="46"/>
      <c r="P712" s="46"/>
      <c r="Q712" s="46">
        <v>19342896.620000001</v>
      </c>
      <c r="R712" s="46">
        <v>3228706.24</v>
      </c>
      <c r="S712" s="46">
        <v>299613.24</v>
      </c>
      <c r="T712" s="46">
        <v>565666.29</v>
      </c>
      <c r="U712" s="47"/>
    </row>
    <row r="713" spans="1:21" ht="12.75" customHeight="1" x14ac:dyDescent="0.25">
      <c r="A713" s="36">
        <f t="shared" si="27"/>
        <v>697</v>
      </c>
      <c r="B713" s="36">
        <v>207</v>
      </c>
      <c r="C713" s="37" t="s">
        <v>245</v>
      </c>
      <c r="D713" s="36" t="s">
        <v>834</v>
      </c>
      <c r="E713" s="46">
        <f t="shared" si="26"/>
        <v>42706571.840000004</v>
      </c>
      <c r="F713" s="46"/>
      <c r="G713" s="46">
        <v>3010611.52</v>
      </c>
      <c r="H713" s="46">
        <v>3221585.29</v>
      </c>
      <c r="I713" s="46">
        <v>2426631.9300000002</v>
      </c>
      <c r="J713" s="46"/>
      <c r="K713" s="45"/>
      <c r="L713" s="45">
        <v>0</v>
      </c>
      <c r="M713" s="46"/>
      <c r="N713" s="46">
        <v>12846411.1</v>
      </c>
      <c r="O713" s="46"/>
      <c r="P713" s="46">
        <v>8554114.5700000003</v>
      </c>
      <c r="Q713" s="46">
        <v>7194193.1100000003</v>
      </c>
      <c r="R713" s="46">
        <v>4211298.97</v>
      </c>
      <c r="S713" s="46">
        <v>427065.72</v>
      </c>
      <c r="T713" s="46">
        <v>814659.63</v>
      </c>
      <c r="U713" s="47"/>
    </row>
    <row r="714" spans="1:21" ht="12.75" customHeight="1" x14ac:dyDescent="0.25">
      <c r="A714" s="36">
        <f t="shared" si="27"/>
        <v>698</v>
      </c>
      <c r="B714" s="36">
        <v>208</v>
      </c>
      <c r="C714" s="37" t="s">
        <v>245</v>
      </c>
      <c r="D714" s="36" t="s">
        <v>835</v>
      </c>
      <c r="E714" s="46">
        <f t="shared" si="26"/>
        <v>7039757.7600000007</v>
      </c>
      <c r="F714" s="46"/>
      <c r="G714" s="46">
        <v>6131305.1699999999</v>
      </c>
      <c r="H714" s="46"/>
      <c r="I714" s="46"/>
      <c r="J714" s="46"/>
      <c r="K714" s="45"/>
      <c r="L714" s="45">
        <v>0</v>
      </c>
      <c r="M714" s="46"/>
      <c r="N714" s="46"/>
      <c r="O714" s="46"/>
      <c r="P714" s="46"/>
      <c r="Q714" s="46"/>
      <c r="R714" s="46">
        <v>703975.78</v>
      </c>
      <c r="S714" s="46">
        <v>70397.58</v>
      </c>
      <c r="T714" s="46">
        <v>134079.23000000001</v>
      </c>
      <c r="U714" s="47"/>
    </row>
    <row r="715" spans="1:21" ht="12.75" customHeight="1" x14ac:dyDescent="0.25">
      <c r="A715" s="36">
        <f t="shared" si="27"/>
        <v>699</v>
      </c>
      <c r="B715" s="36">
        <v>209</v>
      </c>
      <c r="C715" s="37" t="s">
        <v>836</v>
      </c>
      <c r="D715" s="36" t="s">
        <v>837</v>
      </c>
      <c r="E715" s="46">
        <f t="shared" si="26"/>
        <v>135355791.47999999</v>
      </c>
      <c r="F715" s="46">
        <v>25825729.289999999</v>
      </c>
      <c r="G715" s="46">
        <v>11386452.51</v>
      </c>
      <c r="H715" s="46">
        <v>12184377.689999999</v>
      </c>
      <c r="I715" s="46">
        <v>9177779.6899999995</v>
      </c>
      <c r="J715" s="46"/>
      <c r="K715" s="45"/>
      <c r="L715" s="45">
        <v>0</v>
      </c>
      <c r="M715" s="46"/>
      <c r="N715" s="46"/>
      <c r="O715" s="46"/>
      <c r="P715" s="46">
        <v>32352569.789999999</v>
      </c>
      <c r="Q715" s="46">
        <v>27209202.390000001</v>
      </c>
      <c r="R715" s="46">
        <v>13282724.720000001</v>
      </c>
      <c r="S715" s="46">
        <v>1353557.91</v>
      </c>
      <c r="T715" s="46">
        <v>2583397.4900000002</v>
      </c>
      <c r="U715" s="47"/>
    </row>
    <row r="716" spans="1:21" ht="12.75" customHeight="1" x14ac:dyDescent="0.25">
      <c r="A716" s="36">
        <f t="shared" si="27"/>
        <v>700</v>
      </c>
      <c r="B716" s="36">
        <v>210</v>
      </c>
      <c r="C716" s="37" t="s">
        <v>838</v>
      </c>
      <c r="D716" s="36" t="s">
        <v>839</v>
      </c>
      <c r="E716" s="46">
        <f t="shared" si="26"/>
        <v>8667297</v>
      </c>
      <c r="F716" s="46">
        <v>5320123.3600000003</v>
      </c>
      <c r="G716" s="46">
        <v>2345619.42</v>
      </c>
      <c r="H716" s="46"/>
      <c r="I716" s="46"/>
      <c r="J716" s="46"/>
      <c r="K716" s="45"/>
      <c r="L716" s="45">
        <v>0</v>
      </c>
      <c r="M716" s="46"/>
      <c r="N716" s="46"/>
      <c r="O716" s="46"/>
      <c r="P716" s="46"/>
      <c r="Q716" s="46"/>
      <c r="R716" s="46">
        <v>747246.98</v>
      </c>
      <c r="S716" s="46">
        <v>86672.97</v>
      </c>
      <c r="T716" s="46">
        <v>167634.26999999999</v>
      </c>
      <c r="U716" s="47"/>
    </row>
    <row r="717" spans="1:21" ht="12.75" customHeight="1" x14ac:dyDescent="0.25">
      <c r="A717" s="36">
        <f t="shared" si="27"/>
        <v>701</v>
      </c>
      <c r="B717" s="36">
        <v>211</v>
      </c>
      <c r="C717" s="37" t="s">
        <v>606</v>
      </c>
      <c r="D717" s="36" t="s">
        <v>840</v>
      </c>
      <c r="E717" s="46">
        <f t="shared" si="26"/>
        <v>3771114.2900000005</v>
      </c>
      <c r="F717" s="46"/>
      <c r="G717" s="46">
        <v>3284467.08</v>
      </c>
      <c r="H717" s="46"/>
      <c r="I717" s="46"/>
      <c r="J717" s="46"/>
      <c r="K717" s="45"/>
      <c r="L717" s="45">
        <v>0</v>
      </c>
      <c r="M717" s="46"/>
      <c r="N717" s="46"/>
      <c r="O717" s="46"/>
      <c r="P717" s="46"/>
      <c r="Q717" s="46"/>
      <c r="R717" s="46">
        <v>377111.43</v>
      </c>
      <c r="S717" s="46">
        <v>37711.14</v>
      </c>
      <c r="T717" s="46">
        <v>71824.639999999999</v>
      </c>
      <c r="U717" s="47"/>
    </row>
    <row r="718" spans="1:21" ht="12.75" customHeight="1" x14ac:dyDescent="0.25">
      <c r="A718" s="36">
        <f t="shared" si="27"/>
        <v>702</v>
      </c>
      <c r="B718" s="36">
        <v>212</v>
      </c>
      <c r="C718" s="37" t="s">
        <v>606</v>
      </c>
      <c r="D718" s="36" t="s">
        <v>841</v>
      </c>
      <c r="E718" s="46">
        <f t="shared" si="26"/>
        <v>4419263.8099999996</v>
      </c>
      <c r="F718" s="46"/>
      <c r="G718" s="46">
        <v>3848975.49</v>
      </c>
      <c r="H718" s="46"/>
      <c r="I718" s="46"/>
      <c r="J718" s="46"/>
      <c r="K718" s="45"/>
      <c r="L718" s="45">
        <v>0</v>
      </c>
      <c r="M718" s="46"/>
      <c r="N718" s="46"/>
      <c r="O718" s="46"/>
      <c r="P718" s="46"/>
      <c r="Q718" s="46"/>
      <c r="R718" s="46">
        <v>441926.38</v>
      </c>
      <c r="S718" s="46">
        <v>44192.639999999999</v>
      </c>
      <c r="T718" s="46">
        <v>84169.3</v>
      </c>
      <c r="U718" s="47"/>
    </row>
    <row r="719" spans="1:21" ht="12.75" customHeight="1" x14ac:dyDescent="0.25">
      <c r="A719" s="36">
        <f t="shared" si="27"/>
        <v>703</v>
      </c>
      <c r="B719" s="36">
        <v>213</v>
      </c>
      <c r="C719" s="37" t="s">
        <v>606</v>
      </c>
      <c r="D719" s="36" t="s">
        <v>842</v>
      </c>
      <c r="E719" s="46">
        <f t="shared" si="26"/>
        <v>55958690.059999995</v>
      </c>
      <c r="F719" s="46">
        <v>14861989.130000001</v>
      </c>
      <c r="G719" s="46">
        <v>6552586.8200000003</v>
      </c>
      <c r="H719" s="46"/>
      <c r="I719" s="46"/>
      <c r="J719" s="46"/>
      <c r="K719" s="45"/>
      <c r="L719" s="45">
        <v>0</v>
      </c>
      <c r="M719" s="46"/>
      <c r="N719" s="46">
        <v>27960174.719999999</v>
      </c>
      <c r="O719" s="46"/>
      <c r="P719" s="46"/>
      <c r="Q719" s="46"/>
      <c r="R719" s="46">
        <v>4944626.6900000004</v>
      </c>
      <c r="S719" s="46">
        <v>559586.9</v>
      </c>
      <c r="T719" s="46">
        <v>1079725.8</v>
      </c>
      <c r="U719" s="47"/>
    </row>
    <row r="720" spans="1:21" ht="12.75" customHeight="1" x14ac:dyDescent="0.25">
      <c r="A720" s="36">
        <f t="shared" si="27"/>
        <v>704</v>
      </c>
      <c r="B720" s="36">
        <v>214</v>
      </c>
      <c r="C720" s="37" t="s">
        <v>606</v>
      </c>
      <c r="D720" s="36" t="s">
        <v>843</v>
      </c>
      <c r="E720" s="46">
        <f t="shared" si="26"/>
        <v>21442928.690000001</v>
      </c>
      <c r="F720" s="46"/>
      <c r="G720" s="46"/>
      <c r="H720" s="46"/>
      <c r="I720" s="46"/>
      <c r="J720" s="46"/>
      <c r="K720" s="45"/>
      <c r="L720" s="45">
        <v>0</v>
      </c>
      <c r="M720" s="46"/>
      <c r="N720" s="46">
        <v>18885645.010000002</v>
      </c>
      <c r="O720" s="46"/>
      <c r="P720" s="46"/>
      <c r="Q720" s="46"/>
      <c r="R720" s="46">
        <v>1929863.58</v>
      </c>
      <c r="S720" s="46">
        <v>214429.29</v>
      </c>
      <c r="T720" s="46">
        <v>412990.81</v>
      </c>
      <c r="U720" s="47"/>
    </row>
    <row r="721" spans="1:21" ht="12.75" customHeight="1" x14ac:dyDescent="0.25">
      <c r="A721" s="36">
        <f t="shared" si="27"/>
        <v>705</v>
      </c>
      <c r="B721" s="36">
        <v>215</v>
      </c>
      <c r="C721" s="37" t="s">
        <v>606</v>
      </c>
      <c r="D721" s="36" t="s">
        <v>844</v>
      </c>
      <c r="E721" s="46">
        <f t="shared" si="26"/>
        <v>21170381.530000005</v>
      </c>
      <c r="F721" s="46">
        <v>9752119.4900000002</v>
      </c>
      <c r="G721" s="46">
        <v>4299667.3600000003</v>
      </c>
      <c r="H721" s="46">
        <v>4600973.92</v>
      </c>
      <c r="I721" s="46"/>
      <c r="J721" s="46"/>
      <c r="K721" s="45"/>
      <c r="L721" s="45">
        <v>0</v>
      </c>
      <c r="M721" s="46"/>
      <c r="N721" s="46"/>
      <c r="O721" s="46"/>
      <c r="P721" s="46"/>
      <c r="Q721" s="46"/>
      <c r="R721" s="46">
        <v>1898018.84</v>
      </c>
      <c r="S721" s="46">
        <v>211703.82</v>
      </c>
      <c r="T721" s="46">
        <v>407898.1</v>
      </c>
      <c r="U721" s="47"/>
    </row>
    <row r="722" spans="1:21" ht="12.75" customHeight="1" x14ac:dyDescent="0.25">
      <c r="A722" s="36">
        <f t="shared" si="27"/>
        <v>706</v>
      </c>
      <c r="B722" s="36">
        <v>216</v>
      </c>
      <c r="C722" s="37" t="s">
        <v>845</v>
      </c>
      <c r="D722" s="36" t="s">
        <v>846</v>
      </c>
      <c r="E722" s="46">
        <f t="shared" si="26"/>
        <v>44183579.260000005</v>
      </c>
      <c r="F722" s="46"/>
      <c r="G722" s="46"/>
      <c r="H722" s="46"/>
      <c r="I722" s="46"/>
      <c r="J722" s="46"/>
      <c r="K722" s="45"/>
      <c r="L722" s="45">
        <v>0</v>
      </c>
      <c r="M722" s="46"/>
      <c r="N722" s="46">
        <v>38914245.600000001</v>
      </c>
      <c r="O722" s="46"/>
      <c r="P722" s="46"/>
      <c r="Q722" s="46"/>
      <c r="R722" s="46">
        <v>3976522.13</v>
      </c>
      <c r="S722" s="46">
        <v>441835.79</v>
      </c>
      <c r="T722" s="46">
        <v>850975.74</v>
      </c>
      <c r="U722" s="47"/>
    </row>
    <row r="723" spans="1:21" ht="12.75" customHeight="1" x14ac:dyDescent="0.25">
      <c r="A723" s="36">
        <f t="shared" si="27"/>
        <v>707</v>
      </c>
      <c r="B723" s="36">
        <v>217</v>
      </c>
      <c r="C723" s="37" t="s">
        <v>612</v>
      </c>
      <c r="D723" s="36" t="s">
        <v>847</v>
      </c>
      <c r="E723" s="46">
        <f t="shared" si="26"/>
        <v>940363.13000000012</v>
      </c>
      <c r="F723" s="46"/>
      <c r="G723" s="46"/>
      <c r="H723" s="46"/>
      <c r="I723" s="46"/>
      <c r="J723" s="46">
        <v>634965.16</v>
      </c>
      <c r="K723" s="45"/>
      <c r="L723" s="45">
        <v>0</v>
      </c>
      <c r="M723" s="46"/>
      <c r="N723" s="46"/>
      <c r="O723" s="46"/>
      <c r="P723" s="46"/>
      <c r="Q723" s="46"/>
      <c r="R723" s="46">
        <v>282108.94</v>
      </c>
      <c r="S723" s="46">
        <v>9403.6299999999992</v>
      </c>
      <c r="T723" s="46">
        <v>13885.4</v>
      </c>
      <c r="U723" s="47"/>
    </row>
    <row r="724" spans="1:21" ht="12.75" customHeight="1" x14ac:dyDescent="0.25">
      <c r="A724" s="36">
        <f t="shared" si="27"/>
        <v>708</v>
      </c>
      <c r="B724" s="36">
        <v>218</v>
      </c>
      <c r="C724" s="37" t="s">
        <v>255</v>
      </c>
      <c r="D724" s="36" t="s">
        <v>256</v>
      </c>
      <c r="E724" s="46">
        <f t="shared" si="26"/>
        <v>9840323.0199999996</v>
      </c>
      <c r="F724" s="46">
        <v>3908013.03</v>
      </c>
      <c r="G724" s="46"/>
      <c r="H724" s="46"/>
      <c r="I724" s="46"/>
      <c r="J724" s="46"/>
      <c r="K724" s="45"/>
      <c r="L724" s="45">
        <v>0</v>
      </c>
      <c r="M724" s="46"/>
      <c r="N724" s="46"/>
      <c r="O724" s="46"/>
      <c r="P724" s="46">
        <v>4748346.0599999996</v>
      </c>
      <c r="Q724" s="46"/>
      <c r="R724" s="46">
        <v>896263.66</v>
      </c>
      <c r="S724" s="46">
        <v>98403.23</v>
      </c>
      <c r="T724" s="46">
        <v>189297.04</v>
      </c>
      <c r="U724" s="47"/>
    </row>
    <row r="725" spans="1:21" ht="12.75" customHeight="1" x14ac:dyDescent="0.25">
      <c r="A725" s="36">
        <f t="shared" si="27"/>
        <v>709</v>
      </c>
      <c r="B725" s="36">
        <v>219</v>
      </c>
      <c r="C725" s="37" t="s">
        <v>255</v>
      </c>
      <c r="D725" s="36" t="s">
        <v>848</v>
      </c>
      <c r="E725" s="46">
        <f t="shared" si="26"/>
        <v>26854089.32</v>
      </c>
      <c r="F725" s="46"/>
      <c r="G725" s="46"/>
      <c r="H725" s="46">
        <v>2974208.87</v>
      </c>
      <c r="I725" s="46">
        <v>2301963.29</v>
      </c>
      <c r="J725" s="46"/>
      <c r="K725" s="45"/>
      <c r="L725" s="45">
        <v>0</v>
      </c>
      <c r="M725" s="46"/>
      <c r="N725" s="46">
        <v>18234812.34</v>
      </c>
      <c r="O725" s="46"/>
      <c r="P725" s="46"/>
      <c r="Q725" s="46"/>
      <c r="R725" s="46">
        <v>2560426.3199999998</v>
      </c>
      <c r="S725" s="46">
        <v>268540.89</v>
      </c>
      <c r="T725" s="46">
        <v>514137.61</v>
      </c>
      <c r="U725" s="47"/>
    </row>
    <row r="726" spans="1:21" ht="12.75" customHeight="1" x14ac:dyDescent="0.25">
      <c r="A726" s="36">
        <f t="shared" si="27"/>
        <v>710</v>
      </c>
      <c r="B726" s="36">
        <v>220</v>
      </c>
      <c r="C726" s="37" t="s">
        <v>255</v>
      </c>
      <c r="D726" s="36" t="s">
        <v>849</v>
      </c>
      <c r="E726" s="46">
        <f t="shared" si="26"/>
        <v>40001670.430000007</v>
      </c>
      <c r="F726" s="46"/>
      <c r="G726" s="46"/>
      <c r="H726" s="46">
        <v>2461040.02</v>
      </c>
      <c r="I726" s="46">
        <v>1904783.43</v>
      </c>
      <c r="J726" s="46"/>
      <c r="K726" s="45"/>
      <c r="L726" s="45">
        <v>0</v>
      </c>
      <c r="M726" s="46"/>
      <c r="N726" s="46">
        <v>15088584.810000001</v>
      </c>
      <c r="O726" s="46"/>
      <c r="P726" s="46">
        <v>7668658.5899999999</v>
      </c>
      <c r="Q726" s="46">
        <v>7817753.0300000003</v>
      </c>
      <c r="R726" s="46">
        <v>3896748.89</v>
      </c>
      <c r="S726" s="46">
        <v>400016.7</v>
      </c>
      <c r="T726" s="46">
        <v>764084.96</v>
      </c>
      <c r="U726" s="47"/>
    </row>
    <row r="727" spans="1:21" ht="12.75" customHeight="1" x14ac:dyDescent="0.25">
      <c r="A727" s="36">
        <f t="shared" si="27"/>
        <v>711</v>
      </c>
      <c r="B727" s="36">
        <v>221</v>
      </c>
      <c r="C727" s="37" t="s">
        <v>255</v>
      </c>
      <c r="D727" s="36" t="s">
        <v>850</v>
      </c>
      <c r="E727" s="46">
        <f t="shared" si="26"/>
        <v>40936248.359999992</v>
      </c>
      <c r="F727" s="46"/>
      <c r="G727" s="46"/>
      <c r="H727" s="46">
        <v>4533870.12</v>
      </c>
      <c r="I727" s="46">
        <v>3509102.09</v>
      </c>
      <c r="J727" s="46"/>
      <c r="K727" s="45"/>
      <c r="L727" s="45">
        <v>0</v>
      </c>
      <c r="M727" s="46"/>
      <c r="N727" s="46">
        <v>27797062.760000002</v>
      </c>
      <c r="O727" s="46"/>
      <c r="P727" s="46"/>
      <c r="Q727" s="46"/>
      <c r="R727" s="46">
        <v>3903101.93</v>
      </c>
      <c r="S727" s="46">
        <v>409362.48</v>
      </c>
      <c r="T727" s="46">
        <v>783748.98</v>
      </c>
      <c r="U727" s="47"/>
    </row>
    <row r="728" spans="1:21" ht="12.75" customHeight="1" x14ac:dyDescent="0.25">
      <c r="A728" s="36">
        <f t="shared" si="27"/>
        <v>712</v>
      </c>
      <c r="B728" s="36">
        <v>222</v>
      </c>
      <c r="C728" s="37" t="s">
        <v>255</v>
      </c>
      <c r="D728" s="36" t="s">
        <v>851</v>
      </c>
      <c r="E728" s="46">
        <f t="shared" si="26"/>
        <v>43081048.099999987</v>
      </c>
      <c r="F728" s="46"/>
      <c r="G728" s="46"/>
      <c r="H728" s="46">
        <v>2650493.89</v>
      </c>
      <c r="I728" s="46">
        <v>2051415.99</v>
      </c>
      <c r="J728" s="46"/>
      <c r="K728" s="45"/>
      <c r="L728" s="45">
        <v>0</v>
      </c>
      <c r="M728" s="46"/>
      <c r="N728" s="46">
        <v>16250122.59</v>
      </c>
      <c r="O728" s="46"/>
      <c r="P728" s="46">
        <v>8259001.3300000001</v>
      </c>
      <c r="Q728" s="46">
        <v>8419573.2599999998</v>
      </c>
      <c r="R728" s="46">
        <v>4196725.4000000004</v>
      </c>
      <c r="S728" s="46">
        <v>430810.48</v>
      </c>
      <c r="T728" s="46">
        <v>822905.16</v>
      </c>
      <c r="U728" s="47"/>
    </row>
    <row r="729" spans="1:21" ht="12.75" customHeight="1" x14ac:dyDescent="0.25">
      <c r="A729" s="36">
        <f t="shared" si="27"/>
        <v>713</v>
      </c>
      <c r="B729" s="36">
        <v>223</v>
      </c>
      <c r="C729" s="37" t="s">
        <v>255</v>
      </c>
      <c r="D729" s="36" t="s">
        <v>852</v>
      </c>
      <c r="E729" s="46">
        <f t="shared" si="26"/>
        <v>78212238.61999999</v>
      </c>
      <c r="F729" s="46"/>
      <c r="G729" s="46">
        <v>5221839.7</v>
      </c>
      <c r="H729" s="46">
        <v>4443019.07</v>
      </c>
      <c r="I729" s="46">
        <v>3438785.65</v>
      </c>
      <c r="J729" s="46"/>
      <c r="K729" s="45"/>
      <c r="L729" s="45">
        <v>0</v>
      </c>
      <c r="M729" s="46"/>
      <c r="N729" s="46">
        <v>27240056.93</v>
      </c>
      <c r="O729" s="46"/>
      <c r="P729" s="46">
        <v>13844551.949999999</v>
      </c>
      <c r="Q729" s="46">
        <v>14113718.43</v>
      </c>
      <c r="R729" s="46">
        <v>7634518.71</v>
      </c>
      <c r="S729" s="46">
        <v>782122.39</v>
      </c>
      <c r="T729" s="46">
        <v>1493625.79</v>
      </c>
      <c r="U729" s="47"/>
    </row>
    <row r="730" spans="1:21" ht="12.75" customHeight="1" x14ac:dyDescent="0.25">
      <c r="A730" s="36">
        <f t="shared" si="27"/>
        <v>714</v>
      </c>
      <c r="B730" s="36">
        <v>224</v>
      </c>
      <c r="C730" s="37" t="s">
        <v>255</v>
      </c>
      <c r="D730" s="37" t="s">
        <v>853</v>
      </c>
      <c r="E730" s="46">
        <f t="shared" si="26"/>
        <v>21586577.970000003</v>
      </c>
      <c r="F730" s="46"/>
      <c r="G730" s="46"/>
      <c r="H730" s="46">
        <v>2390808.75</v>
      </c>
      <c r="I730" s="46">
        <v>1850426.18</v>
      </c>
      <c r="J730" s="46"/>
      <c r="K730" s="45"/>
      <c r="L730" s="45">
        <v>0</v>
      </c>
      <c r="M730" s="46"/>
      <c r="N730" s="46">
        <v>14657998.390000001</v>
      </c>
      <c r="O730" s="46"/>
      <c r="P730" s="46"/>
      <c r="Q730" s="46"/>
      <c r="R730" s="46">
        <v>2058190.91</v>
      </c>
      <c r="S730" s="46">
        <v>215865.78</v>
      </c>
      <c r="T730" s="46">
        <v>413287.96</v>
      </c>
      <c r="U730" s="47"/>
    </row>
    <row r="731" spans="1:21" ht="12.75" customHeight="1" x14ac:dyDescent="0.25">
      <c r="A731" s="36">
        <f t="shared" si="27"/>
        <v>715</v>
      </c>
      <c r="B731" s="36">
        <v>225</v>
      </c>
      <c r="C731" s="37" t="s">
        <v>255</v>
      </c>
      <c r="D731" s="37" t="s">
        <v>854</v>
      </c>
      <c r="E731" s="46">
        <f t="shared" si="26"/>
        <v>38796882.82</v>
      </c>
      <c r="F731" s="46"/>
      <c r="G731" s="46"/>
      <c r="H731" s="46">
        <v>2386917.35</v>
      </c>
      <c r="I731" s="46">
        <v>1847414.34</v>
      </c>
      <c r="J731" s="46"/>
      <c r="K731" s="45"/>
      <c r="L731" s="45">
        <v>0</v>
      </c>
      <c r="M731" s="46"/>
      <c r="N731" s="46">
        <v>14634140.289999999</v>
      </c>
      <c r="O731" s="46"/>
      <c r="P731" s="46">
        <v>7437690.6100000003</v>
      </c>
      <c r="Q731" s="46">
        <v>7582294.5599999996</v>
      </c>
      <c r="R731" s="46">
        <v>3779384.92</v>
      </c>
      <c r="S731" s="46">
        <v>387968.83</v>
      </c>
      <c r="T731" s="46">
        <v>741071.92</v>
      </c>
      <c r="U731" s="47"/>
    </row>
    <row r="732" spans="1:21" ht="12.75" customHeight="1" x14ac:dyDescent="0.25">
      <c r="A732" s="36">
        <f t="shared" si="27"/>
        <v>716</v>
      </c>
      <c r="B732" s="36">
        <v>226</v>
      </c>
      <c r="C732" s="37" t="s">
        <v>255</v>
      </c>
      <c r="D732" s="37" t="s">
        <v>855</v>
      </c>
      <c r="E732" s="46">
        <f t="shared" si="26"/>
        <v>39430045.270000011</v>
      </c>
      <c r="F732" s="46"/>
      <c r="G732" s="46"/>
      <c r="H732" s="46">
        <v>4367051.4800000004</v>
      </c>
      <c r="I732" s="46">
        <v>3379988.63</v>
      </c>
      <c r="J732" s="46"/>
      <c r="K732" s="45"/>
      <c r="L732" s="45">
        <v>0</v>
      </c>
      <c r="M732" s="46"/>
      <c r="N732" s="46">
        <v>26774301.190000001</v>
      </c>
      <c r="O732" s="46"/>
      <c r="P732" s="46"/>
      <c r="Q732" s="46"/>
      <c r="R732" s="46">
        <v>3759491.7</v>
      </c>
      <c r="S732" s="46">
        <v>394300.45</v>
      </c>
      <c r="T732" s="46">
        <v>754911.82</v>
      </c>
      <c r="U732" s="47"/>
    </row>
    <row r="733" spans="1:21" ht="12.75" customHeight="1" x14ac:dyDescent="0.25">
      <c r="A733" s="36">
        <f t="shared" si="27"/>
        <v>717</v>
      </c>
      <c r="B733" s="36">
        <v>227</v>
      </c>
      <c r="C733" s="37" t="s">
        <v>255</v>
      </c>
      <c r="D733" s="37" t="s">
        <v>856</v>
      </c>
      <c r="E733" s="46">
        <f t="shared" si="26"/>
        <v>21767154.359999999</v>
      </c>
      <c r="F733" s="46"/>
      <c r="G733" s="46"/>
      <c r="H733" s="46">
        <v>2410808.38</v>
      </c>
      <c r="I733" s="46">
        <v>1865905.4</v>
      </c>
      <c r="J733" s="46"/>
      <c r="K733" s="45"/>
      <c r="L733" s="45">
        <v>0</v>
      </c>
      <c r="M733" s="46"/>
      <c r="N733" s="46">
        <v>14780615.720000001</v>
      </c>
      <c r="O733" s="46"/>
      <c r="P733" s="46"/>
      <c r="Q733" s="46"/>
      <c r="R733" s="46">
        <v>2075408.12</v>
      </c>
      <c r="S733" s="46">
        <v>217671.54</v>
      </c>
      <c r="T733" s="46">
        <v>416745.2</v>
      </c>
      <c r="U733" s="47"/>
    </row>
    <row r="734" spans="1:21" ht="12.75" customHeight="1" x14ac:dyDescent="0.25">
      <c r="A734" s="36">
        <f t="shared" si="27"/>
        <v>718</v>
      </c>
      <c r="B734" s="36">
        <v>228</v>
      </c>
      <c r="C734" s="37" t="s">
        <v>255</v>
      </c>
      <c r="D734" s="37" t="s">
        <v>857</v>
      </c>
      <c r="E734" s="46">
        <f t="shared" si="26"/>
        <v>75860522.310000002</v>
      </c>
      <c r="F734" s="46"/>
      <c r="G734" s="46">
        <v>5064827.37</v>
      </c>
      <c r="H734" s="46">
        <v>4309424.62</v>
      </c>
      <c r="I734" s="46">
        <v>3335386.89</v>
      </c>
      <c r="J734" s="46"/>
      <c r="K734" s="45"/>
      <c r="L734" s="45">
        <v>0</v>
      </c>
      <c r="M734" s="46"/>
      <c r="N734" s="46">
        <v>26420992.199999999</v>
      </c>
      <c r="O734" s="46"/>
      <c r="P734" s="46">
        <v>13428268.529999999</v>
      </c>
      <c r="Q734" s="46">
        <v>13689341.609999999</v>
      </c>
      <c r="R734" s="46">
        <v>7404961.0099999998</v>
      </c>
      <c r="S734" s="46">
        <v>758605.22</v>
      </c>
      <c r="T734" s="46">
        <v>1448714.86</v>
      </c>
      <c r="U734" s="47"/>
    </row>
    <row r="735" spans="1:21" ht="12.75" customHeight="1" x14ac:dyDescent="0.25">
      <c r="A735" s="36">
        <f t="shared" si="27"/>
        <v>719</v>
      </c>
      <c r="B735" s="36">
        <v>229</v>
      </c>
      <c r="C735" s="37" t="s">
        <v>255</v>
      </c>
      <c r="D735" s="37" t="s">
        <v>858</v>
      </c>
      <c r="E735" s="46">
        <f t="shared" si="26"/>
        <v>45568237.770000003</v>
      </c>
      <c r="F735" s="46"/>
      <c r="G735" s="46"/>
      <c r="H735" s="46">
        <v>2803514.34</v>
      </c>
      <c r="I735" s="46">
        <v>2169849.9900000002</v>
      </c>
      <c r="J735" s="46"/>
      <c r="K735" s="45"/>
      <c r="L735" s="45">
        <v>0</v>
      </c>
      <c r="M735" s="46"/>
      <c r="N735" s="46">
        <v>17188287.710000001</v>
      </c>
      <c r="O735" s="46"/>
      <c r="P735" s="46">
        <v>8735816.6300000008</v>
      </c>
      <c r="Q735" s="46">
        <v>8905658.8200000003</v>
      </c>
      <c r="R735" s="46">
        <v>4439014.12</v>
      </c>
      <c r="S735" s="46">
        <v>455682.38</v>
      </c>
      <c r="T735" s="46">
        <v>870413.78</v>
      </c>
      <c r="U735" s="47"/>
    </row>
    <row r="736" spans="1:21" ht="12.75" customHeight="1" x14ac:dyDescent="0.25">
      <c r="A736" s="36">
        <f t="shared" si="27"/>
        <v>720</v>
      </c>
      <c r="B736" s="36">
        <v>230</v>
      </c>
      <c r="C736" s="37" t="s">
        <v>255</v>
      </c>
      <c r="D736" s="37" t="s">
        <v>258</v>
      </c>
      <c r="E736" s="46">
        <f t="shared" si="26"/>
        <v>30672574.550000004</v>
      </c>
      <c r="F736" s="46"/>
      <c r="G736" s="46"/>
      <c r="H736" s="46"/>
      <c r="I736" s="46"/>
      <c r="J736" s="46"/>
      <c r="K736" s="45"/>
      <c r="L736" s="45">
        <v>0</v>
      </c>
      <c r="M736" s="46"/>
      <c r="N736" s="46"/>
      <c r="O736" s="46"/>
      <c r="P736" s="46">
        <v>13228605.140000001</v>
      </c>
      <c r="Q736" s="46">
        <v>13485796.35</v>
      </c>
      <c r="R736" s="46">
        <v>3067257.46</v>
      </c>
      <c r="S736" s="46">
        <v>306725.75</v>
      </c>
      <c r="T736" s="46">
        <v>584189.85</v>
      </c>
      <c r="U736" s="47"/>
    </row>
    <row r="737" spans="1:21" ht="12.75" customHeight="1" x14ac:dyDescent="0.25">
      <c r="A737" s="36">
        <f t="shared" si="27"/>
        <v>721</v>
      </c>
      <c r="B737" s="36">
        <v>231</v>
      </c>
      <c r="C737" s="37" t="s">
        <v>255</v>
      </c>
      <c r="D737" s="36" t="s">
        <v>259</v>
      </c>
      <c r="E737" s="46">
        <f t="shared" si="26"/>
        <v>17757350.630000003</v>
      </c>
      <c r="F737" s="46">
        <v>5218503.51</v>
      </c>
      <c r="G737" s="46">
        <v>2391536.2599999998</v>
      </c>
      <c r="H737" s="46"/>
      <c r="I737" s="46">
        <v>1574920.15</v>
      </c>
      <c r="J737" s="46"/>
      <c r="K737" s="45"/>
      <c r="L737" s="45">
        <v>0</v>
      </c>
      <c r="M737" s="46"/>
      <c r="N737" s="46"/>
      <c r="O737" s="46"/>
      <c r="P737" s="46">
        <v>6340628.9500000002</v>
      </c>
      <c r="Q737" s="46"/>
      <c r="R737" s="46">
        <v>1714675.07</v>
      </c>
      <c r="S737" s="46">
        <v>177573.51</v>
      </c>
      <c r="T737" s="46">
        <v>339513.18</v>
      </c>
      <c r="U737" s="47"/>
    </row>
    <row r="738" spans="1:21" ht="12.75" customHeight="1" x14ac:dyDescent="0.25">
      <c r="A738" s="36">
        <f t="shared" si="27"/>
        <v>722</v>
      </c>
      <c r="B738" s="36">
        <v>232</v>
      </c>
      <c r="C738" s="37" t="s">
        <v>255</v>
      </c>
      <c r="D738" s="67" t="s">
        <v>260</v>
      </c>
      <c r="E738" s="46">
        <f t="shared" si="26"/>
        <v>9094270.8800000008</v>
      </c>
      <c r="F738" s="46"/>
      <c r="G738" s="46"/>
      <c r="H738" s="46"/>
      <c r="I738" s="46">
        <v>1565080.65</v>
      </c>
      <c r="J738" s="46"/>
      <c r="K738" s="45"/>
      <c r="L738" s="45">
        <v>0</v>
      </c>
      <c r="M738" s="46"/>
      <c r="N738" s="46"/>
      <c r="O738" s="46"/>
      <c r="P738" s="46">
        <v>6301015.1100000003</v>
      </c>
      <c r="Q738" s="46"/>
      <c r="R738" s="46">
        <v>965216.83</v>
      </c>
      <c r="S738" s="46">
        <v>90942.71</v>
      </c>
      <c r="T738" s="46">
        <v>172015.58</v>
      </c>
      <c r="U738" s="47"/>
    </row>
    <row r="739" spans="1:21" ht="12.75" customHeight="1" x14ac:dyDescent="0.25">
      <c r="A739" s="36">
        <f t="shared" si="27"/>
        <v>723</v>
      </c>
      <c r="B739" s="36">
        <v>233</v>
      </c>
      <c r="C739" s="37" t="s">
        <v>255</v>
      </c>
      <c r="D739" s="36" t="s">
        <v>261</v>
      </c>
      <c r="E739" s="46">
        <f t="shared" si="26"/>
        <v>9868918.9600000009</v>
      </c>
      <c r="F739" s="46"/>
      <c r="G739" s="46"/>
      <c r="H739" s="46"/>
      <c r="I739" s="46">
        <v>1698393.89</v>
      </c>
      <c r="J739" s="46"/>
      <c r="K739" s="45"/>
      <c r="L739" s="45">
        <v>0</v>
      </c>
      <c r="M739" s="46"/>
      <c r="N739" s="46"/>
      <c r="O739" s="46"/>
      <c r="P739" s="46">
        <v>6837734.2599999998</v>
      </c>
      <c r="Q739" s="46"/>
      <c r="R739" s="46">
        <v>1047433.79</v>
      </c>
      <c r="S739" s="46">
        <v>98689.19</v>
      </c>
      <c r="T739" s="46">
        <v>186667.83</v>
      </c>
      <c r="U739" s="47"/>
    </row>
    <row r="740" spans="1:21" ht="12.75" customHeight="1" x14ac:dyDescent="0.25">
      <c r="A740" s="36">
        <f t="shared" si="27"/>
        <v>724</v>
      </c>
      <c r="B740" s="36">
        <v>234</v>
      </c>
      <c r="C740" s="37" t="s">
        <v>255</v>
      </c>
      <c r="D740" s="37" t="s">
        <v>859</v>
      </c>
      <c r="E740" s="46">
        <f t="shared" si="26"/>
        <v>14355611.709999999</v>
      </c>
      <c r="F740" s="46"/>
      <c r="G740" s="46"/>
      <c r="H740" s="46"/>
      <c r="I740" s="46"/>
      <c r="J740" s="46"/>
      <c r="K740" s="45"/>
      <c r="L740" s="45">
        <v>0</v>
      </c>
      <c r="M740" s="46"/>
      <c r="N740" s="46"/>
      <c r="O740" s="46"/>
      <c r="P740" s="46">
        <v>6191352.4199999999</v>
      </c>
      <c r="Q740" s="46">
        <v>6311725.0199999996</v>
      </c>
      <c r="R740" s="46">
        <v>1435561.17</v>
      </c>
      <c r="S740" s="46">
        <v>143556.12</v>
      </c>
      <c r="T740" s="46">
        <v>273416.98</v>
      </c>
      <c r="U740" s="47"/>
    </row>
    <row r="741" spans="1:21" ht="12.75" customHeight="1" x14ac:dyDescent="0.25">
      <c r="A741" s="36">
        <f t="shared" si="27"/>
        <v>725</v>
      </c>
      <c r="B741" s="36">
        <v>235</v>
      </c>
      <c r="C741" s="37" t="s">
        <v>255</v>
      </c>
      <c r="D741" s="36" t="s">
        <v>860</v>
      </c>
      <c r="E741" s="46">
        <f t="shared" si="26"/>
        <v>7112896.1799999997</v>
      </c>
      <c r="F741" s="46"/>
      <c r="G741" s="46"/>
      <c r="H741" s="46"/>
      <c r="I741" s="46"/>
      <c r="J741" s="46"/>
      <c r="K741" s="45"/>
      <c r="L741" s="45">
        <v>0</v>
      </c>
      <c r="M741" s="46"/>
      <c r="N741" s="46"/>
      <c r="O741" s="46"/>
      <c r="P741" s="46"/>
      <c r="Q741" s="46">
        <v>6195005.3799999999</v>
      </c>
      <c r="R741" s="46">
        <v>711289.62</v>
      </c>
      <c r="S741" s="46">
        <v>71128.960000000006</v>
      </c>
      <c r="T741" s="46">
        <v>135472.22</v>
      </c>
      <c r="U741" s="47"/>
    </row>
    <row r="742" spans="1:21" ht="12.75" customHeight="1" x14ac:dyDescent="0.25">
      <c r="A742" s="36">
        <f t="shared" si="27"/>
        <v>726</v>
      </c>
      <c r="B742" s="36">
        <v>236</v>
      </c>
      <c r="C742" s="37" t="s">
        <v>255</v>
      </c>
      <c r="D742" s="37" t="s">
        <v>861</v>
      </c>
      <c r="E742" s="46">
        <f t="shared" si="26"/>
        <v>59501035.799999997</v>
      </c>
      <c r="F742" s="46"/>
      <c r="G742" s="46"/>
      <c r="H742" s="46">
        <v>3660707.87</v>
      </c>
      <c r="I742" s="46">
        <v>2833296.35</v>
      </c>
      <c r="J742" s="46"/>
      <c r="K742" s="45"/>
      <c r="L742" s="45">
        <v>0</v>
      </c>
      <c r="M742" s="46"/>
      <c r="N742" s="46">
        <v>22443723.359999999</v>
      </c>
      <c r="O742" s="46"/>
      <c r="P742" s="46">
        <v>11406851.869999999</v>
      </c>
      <c r="Q742" s="46">
        <v>11628624.460000001</v>
      </c>
      <c r="R742" s="46">
        <v>5796272.8200000003</v>
      </c>
      <c r="S742" s="46">
        <v>595010.36</v>
      </c>
      <c r="T742" s="46">
        <v>1136548.71</v>
      </c>
      <c r="U742" s="47"/>
    </row>
    <row r="743" spans="1:21" ht="12.75" customHeight="1" x14ac:dyDescent="0.25">
      <c r="A743" s="36">
        <f t="shared" si="27"/>
        <v>727</v>
      </c>
      <c r="B743" s="36">
        <v>237</v>
      </c>
      <c r="C743" s="37" t="s">
        <v>617</v>
      </c>
      <c r="D743" s="37" t="s">
        <v>862</v>
      </c>
      <c r="E743" s="46">
        <f t="shared" si="26"/>
        <v>18104852.959999997</v>
      </c>
      <c r="F743" s="46"/>
      <c r="G743" s="46"/>
      <c r="H743" s="46"/>
      <c r="I743" s="46">
        <v>1866766.07</v>
      </c>
      <c r="J743" s="46"/>
      <c r="K743" s="45"/>
      <c r="L743" s="45">
        <v>0</v>
      </c>
      <c r="M743" s="46"/>
      <c r="N743" s="46"/>
      <c r="O743" s="46"/>
      <c r="P743" s="46">
        <v>13836608.289999999</v>
      </c>
      <c r="Q743" s="46"/>
      <c r="R743" s="46">
        <v>1877029.08</v>
      </c>
      <c r="S743" s="46">
        <v>181048.53</v>
      </c>
      <c r="T743" s="46">
        <v>343400.99</v>
      </c>
      <c r="U743" s="47"/>
    </row>
    <row r="744" spans="1:21" ht="12.75" customHeight="1" x14ac:dyDescent="0.25">
      <c r="A744" s="36">
        <f t="shared" si="27"/>
        <v>728</v>
      </c>
      <c r="B744" s="36">
        <v>238</v>
      </c>
      <c r="C744" s="37" t="s">
        <v>617</v>
      </c>
      <c r="D744" s="37" t="s">
        <v>863</v>
      </c>
      <c r="E744" s="46">
        <f t="shared" si="26"/>
        <v>14284577.130000001</v>
      </c>
      <c r="F744" s="46"/>
      <c r="G744" s="46"/>
      <c r="H744" s="46"/>
      <c r="I744" s="46"/>
      <c r="J744" s="46"/>
      <c r="K744" s="45"/>
      <c r="L744" s="45">
        <v>0</v>
      </c>
      <c r="M744" s="46"/>
      <c r="N744" s="46"/>
      <c r="O744" s="46"/>
      <c r="P744" s="46">
        <v>12441209.59</v>
      </c>
      <c r="Q744" s="46"/>
      <c r="R744" s="46">
        <v>1428457.71</v>
      </c>
      <c r="S744" s="46">
        <v>142845.76999999999</v>
      </c>
      <c r="T744" s="46">
        <v>272064.06</v>
      </c>
      <c r="U744" s="47"/>
    </row>
    <row r="745" spans="1:21" ht="12.75" customHeight="1" x14ac:dyDescent="0.25">
      <c r="A745" s="36">
        <f t="shared" si="27"/>
        <v>729</v>
      </c>
      <c r="B745" s="36">
        <v>239</v>
      </c>
      <c r="C745" s="37" t="s">
        <v>263</v>
      </c>
      <c r="D745" s="37" t="s">
        <v>864</v>
      </c>
      <c r="E745" s="46">
        <f t="shared" si="26"/>
        <v>20227462.420000002</v>
      </c>
      <c r="F745" s="46">
        <v>1880100.75</v>
      </c>
      <c r="G745" s="46">
        <v>1145049.1100000001</v>
      </c>
      <c r="H745" s="46">
        <v>539557.62</v>
      </c>
      <c r="I745" s="46">
        <v>459589.36</v>
      </c>
      <c r="J745" s="46"/>
      <c r="K745" s="45"/>
      <c r="L745" s="45">
        <v>0</v>
      </c>
      <c r="M745" s="46"/>
      <c r="N745" s="46">
        <v>5331508</v>
      </c>
      <c r="O745" s="46"/>
      <c r="P745" s="46">
        <v>4417069.8899999997</v>
      </c>
      <c r="Q745" s="46">
        <v>3928842.26</v>
      </c>
      <c r="R745" s="46">
        <v>1936370.11</v>
      </c>
      <c r="S745" s="46">
        <v>202274.62</v>
      </c>
      <c r="T745" s="46">
        <v>387100.7</v>
      </c>
      <c r="U745" s="47"/>
    </row>
    <row r="746" spans="1:21" ht="12.75" customHeight="1" x14ac:dyDescent="0.25">
      <c r="A746" s="36">
        <f t="shared" si="27"/>
        <v>730</v>
      </c>
      <c r="B746" s="36">
        <v>240</v>
      </c>
      <c r="C746" s="37" t="s">
        <v>263</v>
      </c>
      <c r="D746" s="36" t="s">
        <v>865</v>
      </c>
      <c r="E746" s="46">
        <f t="shared" si="26"/>
        <v>3866709.26</v>
      </c>
      <c r="F746" s="46"/>
      <c r="G746" s="46"/>
      <c r="H746" s="46"/>
      <c r="I746" s="46"/>
      <c r="J746" s="46"/>
      <c r="K746" s="45"/>
      <c r="L746" s="45">
        <v>0</v>
      </c>
      <c r="M746" s="46"/>
      <c r="N746" s="46"/>
      <c r="O746" s="46"/>
      <c r="P746" s="46"/>
      <c r="Q746" s="46">
        <v>3367725.9</v>
      </c>
      <c r="R746" s="46">
        <v>386670.93</v>
      </c>
      <c r="S746" s="46">
        <v>38667.089999999997</v>
      </c>
      <c r="T746" s="46">
        <v>73645.34</v>
      </c>
      <c r="U746" s="47"/>
    </row>
    <row r="747" spans="1:21" ht="12.75" customHeight="1" x14ac:dyDescent="0.25">
      <c r="A747" s="36">
        <f t="shared" si="27"/>
        <v>731</v>
      </c>
      <c r="B747" s="36">
        <v>241</v>
      </c>
      <c r="C747" s="37" t="s">
        <v>263</v>
      </c>
      <c r="D747" s="36" t="s">
        <v>866</v>
      </c>
      <c r="E747" s="46">
        <f t="shared" si="26"/>
        <v>17702014.25</v>
      </c>
      <c r="F747" s="46">
        <v>3162518.57</v>
      </c>
      <c r="G747" s="46">
        <v>1721029.47</v>
      </c>
      <c r="H747" s="46">
        <v>1819251.18</v>
      </c>
      <c r="I747" s="46">
        <v>1387203.61</v>
      </c>
      <c r="J747" s="46"/>
      <c r="K747" s="45"/>
      <c r="L747" s="45">
        <v>0</v>
      </c>
      <c r="M747" s="46"/>
      <c r="N747" s="46">
        <v>7431322.6200000001</v>
      </c>
      <c r="O747" s="46"/>
      <c r="P747" s="46"/>
      <c r="Q747" s="46"/>
      <c r="R747" s="46">
        <v>1664248.71</v>
      </c>
      <c r="S747" s="46">
        <v>177020.14</v>
      </c>
      <c r="T747" s="46">
        <v>339419.95</v>
      </c>
      <c r="U747" s="47"/>
    </row>
    <row r="748" spans="1:21" ht="12.75" customHeight="1" x14ac:dyDescent="0.25">
      <c r="A748" s="36">
        <f t="shared" si="27"/>
        <v>732</v>
      </c>
      <c r="B748" s="36">
        <v>242</v>
      </c>
      <c r="C748" s="37" t="s">
        <v>267</v>
      </c>
      <c r="D748" s="37" t="s">
        <v>867</v>
      </c>
      <c r="E748" s="46">
        <f t="shared" si="26"/>
        <v>18900329.139999997</v>
      </c>
      <c r="F748" s="46"/>
      <c r="G748" s="46"/>
      <c r="H748" s="46"/>
      <c r="I748" s="46">
        <v>1948786.62</v>
      </c>
      <c r="J748" s="46"/>
      <c r="K748" s="45"/>
      <c r="L748" s="45">
        <v>0</v>
      </c>
      <c r="M748" s="46"/>
      <c r="N748" s="46"/>
      <c r="O748" s="46"/>
      <c r="P748" s="46">
        <v>14444549.720000001</v>
      </c>
      <c r="Q748" s="46"/>
      <c r="R748" s="46">
        <v>1959500.45</v>
      </c>
      <c r="S748" s="46">
        <v>189003.29</v>
      </c>
      <c r="T748" s="46">
        <v>358489.06</v>
      </c>
      <c r="U748" s="47"/>
    </row>
    <row r="749" spans="1:21" ht="12.75" customHeight="1" x14ac:dyDescent="0.25">
      <c r="A749" s="36">
        <f t="shared" si="27"/>
        <v>733</v>
      </c>
      <c r="B749" s="36">
        <v>243</v>
      </c>
      <c r="C749" s="37" t="s">
        <v>868</v>
      </c>
      <c r="D749" s="37" t="s">
        <v>869</v>
      </c>
      <c r="E749" s="46">
        <f t="shared" si="26"/>
        <v>9072091.6099999994</v>
      </c>
      <c r="F749" s="46">
        <v>8078933.4500000002</v>
      </c>
      <c r="G749" s="46"/>
      <c r="H749" s="46"/>
      <c r="I749" s="46"/>
      <c r="J749" s="46"/>
      <c r="K749" s="45"/>
      <c r="L749" s="45">
        <v>0</v>
      </c>
      <c r="M749" s="46"/>
      <c r="N749" s="46"/>
      <c r="O749" s="46"/>
      <c r="P749" s="46"/>
      <c r="Q749" s="46"/>
      <c r="R749" s="46">
        <v>725767.33</v>
      </c>
      <c r="S749" s="46">
        <v>90720.92</v>
      </c>
      <c r="T749" s="46">
        <v>176669.91</v>
      </c>
      <c r="U749" s="47"/>
    </row>
    <row r="750" spans="1:21" ht="12.75" customHeight="1" x14ac:dyDescent="0.25">
      <c r="A750" s="36">
        <f t="shared" si="27"/>
        <v>734</v>
      </c>
      <c r="B750" s="36">
        <v>244</v>
      </c>
      <c r="C750" s="37" t="s">
        <v>870</v>
      </c>
      <c r="D750" s="37" t="s">
        <v>871</v>
      </c>
      <c r="E750" s="46">
        <f t="shared" si="26"/>
        <v>1554023.9899999998</v>
      </c>
      <c r="F750" s="46"/>
      <c r="G750" s="46">
        <v>1353483.41</v>
      </c>
      <c r="H750" s="46"/>
      <c r="I750" s="46"/>
      <c r="J750" s="46"/>
      <c r="K750" s="45"/>
      <c r="L750" s="45">
        <v>0</v>
      </c>
      <c r="M750" s="46"/>
      <c r="N750" s="46"/>
      <c r="O750" s="46"/>
      <c r="P750" s="46"/>
      <c r="Q750" s="46"/>
      <c r="R750" s="46">
        <v>155402.4</v>
      </c>
      <c r="S750" s="46">
        <v>15540.24</v>
      </c>
      <c r="T750" s="46">
        <v>29597.94</v>
      </c>
      <c r="U750" s="47"/>
    </row>
    <row r="751" spans="1:21" ht="12.75" customHeight="1" x14ac:dyDescent="0.25">
      <c r="A751" s="36">
        <f t="shared" si="27"/>
        <v>735</v>
      </c>
      <c r="B751" s="36">
        <v>245</v>
      </c>
      <c r="C751" s="37" t="s">
        <v>270</v>
      </c>
      <c r="D751" s="37" t="s">
        <v>872</v>
      </c>
      <c r="E751" s="46">
        <f t="shared" si="26"/>
        <v>23771751.359999999</v>
      </c>
      <c r="F751" s="46"/>
      <c r="G751" s="46"/>
      <c r="H751" s="46">
        <v>4260215.0999999996</v>
      </c>
      <c r="I751" s="46">
        <v>2752037.28</v>
      </c>
      <c r="J751" s="46">
        <v>1699794.27</v>
      </c>
      <c r="K751" s="45"/>
      <c r="L751" s="45">
        <v>0</v>
      </c>
      <c r="M751" s="46"/>
      <c r="N751" s="46"/>
      <c r="O751" s="46"/>
      <c r="P751" s="46"/>
      <c r="Q751" s="46">
        <v>11403360</v>
      </c>
      <c r="R751" s="46">
        <v>2978744</v>
      </c>
      <c r="S751" s="46">
        <v>237717.51</v>
      </c>
      <c r="T751" s="46">
        <v>439883.2</v>
      </c>
      <c r="U751" s="47"/>
    </row>
    <row r="752" spans="1:21" ht="12.75" customHeight="1" x14ac:dyDescent="0.25">
      <c r="A752" s="36">
        <f t="shared" si="27"/>
        <v>736</v>
      </c>
      <c r="B752" s="36">
        <v>246</v>
      </c>
      <c r="C752" s="37" t="s">
        <v>270</v>
      </c>
      <c r="D752" s="37" t="s">
        <v>873</v>
      </c>
      <c r="E752" s="46">
        <f t="shared" si="26"/>
        <v>410426.95999999996</v>
      </c>
      <c r="F752" s="46"/>
      <c r="G752" s="46"/>
      <c r="H752" s="46"/>
      <c r="I752" s="46"/>
      <c r="J752" s="46">
        <v>277134.24</v>
      </c>
      <c r="K752" s="45"/>
      <c r="L752" s="45">
        <v>0</v>
      </c>
      <c r="M752" s="46"/>
      <c r="N752" s="46"/>
      <c r="O752" s="46"/>
      <c r="P752" s="46"/>
      <c r="Q752" s="46"/>
      <c r="R752" s="46">
        <v>123128.09</v>
      </c>
      <c r="S752" s="46">
        <v>4104.2700000000004</v>
      </c>
      <c r="T752" s="46">
        <v>6060.36</v>
      </c>
      <c r="U752" s="47"/>
    </row>
    <row r="753" spans="1:21" ht="12.75" customHeight="1" x14ac:dyDescent="0.25">
      <c r="A753" s="36">
        <f t="shared" si="27"/>
        <v>737</v>
      </c>
      <c r="B753" s="36">
        <v>247</v>
      </c>
      <c r="C753" s="37" t="s">
        <v>270</v>
      </c>
      <c r="D753" s="37" t="s">
        <v>874</v>
      </c>
      <c r="E753" s="46">
        <f t="shared" si="26"/>
        <v>2246535.2999999998</v>
      </c>
      <c r="F753" s="46"/>
      <c r="G753" s="46"/>
      <c r="H753" s="46"/>
      <c r="I753" s="46"/>
      <c r="J753" s="46">
        <v>1516937.02</v>
      </c>
      <c r="K753" s="45"/>
      <c r="L753" s="45">
        <v>0</v>
      </c>
      <c r="M753" s="46"/>
      <c r="N753" s="46"/>
      <c r="O753" s="46"/>
      <c r="P753" s="46"/>
      <c r="Q753" s="46"/>
      <c r="R753" s="46">
        <v>673960.59</v>
      </c>
      <c r="S753" s="46">
        <v>22465.35</v>
      </c>
      <c r="T753" s="46">
        <v>33172.339999999997</v>
      </c>
      <c r="U753" s="47"/>
    </row>
    <row r="754" spans="1:21" ht="12.75" customHeight="1" x14ac:dyDescent="0.25">
      <c r="A754" s="36">
        <f t="shared" si="27"/>
        <v>738</v>
      </c>
      <c r="B754" s="36">
        <v>248</v>
      </c>
      <c r="C754" s="37" t="s">
        <v>270</v>
      </c>
      <c r="D754" s="37" t="s">
        <v>875</v>
      </c>
      <c r="E754" s="46">
        <f t="shared" si="26"/>
        <v>47408592.399999991</v>
      </c>
      <c r="F754" s="46">
        <v>5693599.0700000003</v>
      </c>
      <c r="G754" s="46">
        <v>2630443.06</v>
      </c>
      <c r="H754" s="46">
        <v>2664738.31</v>
      </c>
      <c r="I754" s="46">
        <v>1721382.37</v>
      </c>
      <c r="J754" s="46">
        <v>1063210.8500000001</v>
      </c>
      <c r="K754" s="45"/>
      <c r="L754" s="45">
        <v>0</v>
      </c>
      <c r="M754" s="46"/>
      <c r="N754" s="46">
        <v>13378907.34</v>
      </c>
      <c r="O754" s="46"/>
      <c r="P754" s="46">
        <v>6911254.0199999996</v>
      </c>
      <c r="Q754" s="46">
        <v>7132731.46</v>
      </c>
      <c r="R754" s="46">
        <v>4837361.09</v>
      </c>
      <c r="S754" s="46">
        <v>474085.92</v>
      </c>
      <c r="T754" s="46">
        <v>900878.91</v>
      </c>
      <c r="U754" s="47"/>
    </row>
    <row r="755" spans="1:21" ht="12.75" customHeight="1" x14ac:dyDescent="0.25">
      <c r="A755" s="36">
        <f t="shared" si="27"/>
        <v>739</v>
      </c>
      <c r="B755" s="36">
        <v>249</v>
      </c>
      <c r="C755" s="37" t="s">
        <v>270</v>
      </c>
      <c r="D755" s="37" t="s">
        <v>876</v>
      </c>
      <c r="E755" s="46">
        <f t="shared" si="26"/>
        <v>20110929.690000005</v>
      </c>
      <c r="F755" s="46"/>
      <c r="G755" s="46"/>
      <c r="H755" s="46"/>
      <c r="I755" s="46"/>
      <c r="J755" s="46"/>
      <c r="K755" s="45"/>
      <c r="L755" s="45">
        <v>0</v>
      </c>
      <c r="M755" s="46"/>
      <c r="N755" s="46">
        <v>17712500.210000001</v>
      </c>
      <c r="O755" s="46"/>
      <c r="P755" s="46"/>
      <c r="Q755" s="46"/>
      <c r="R755" s="46">
        <v>1809983.67</v>
      </c>
      <c r="S755" s="46">
        <v>201109.3</v>
      </c>
      <c r="T755" s="46">
        <v>387336.51</v>
      </c>
      <c r="U755" s="47"/>
    </row>
    <row r="756" spans="1:21" ht="12.75" customHeight="1" x14ac:dyDescent="0.25">
      <c r="A756" s="36">
        <f t="shared" si="27"/>
        <v>740</v>
      </c>
      <c r="B756" s="36">
        <v>250</v>
      </c>
      <c r="C756" s="37" t="s">
        <v>270</v>
      </c>
      <c r="D756" s="37" t="s">
        <v>877</v>
      </c>
      <c r="E756" s="46">
        <f t="shared" si="26"/>
        <v>5894727.71</v>
      </c>
      <c r="F756" s="46"/>
      <c r="G756" s="46"/>
      <c r="H756" s="46">
        <v>1181533.98</v>
      </c>
      <c r="I756" s="46">
        <v>763253.85</v>
      </c>
      <c r="J756" s="46"/>
      <c r="K756" s="45"/>
      <c r="L756" s="45">
        <v>0</v>
      </c>
      <c r="M756" s="46"/>
      <c r="N756" s="46"/>
      <c r="O756" s="46"/>
      <c r="P756" s="46"/>
      <c r="Q756" s="46">
        <v>3162623.71</v>
      </c>
      <c r="R756" s="46">
        <v>616680.14</v>
      </c>
      <c r="S756" s="46">
        <v>58947.28</v>
      </c>
      <c r="T756" s="46">
        <v>111688.75</v>
      </c>
      <c r="U756" s="47"/>
    </row>
    <row r="757" spans="1:21" ht="12.75" customHeight="1" x14ac:dyDescent="0.25">
      <c r="A757" s="36">
        <f t="shared" si="27"/>
        <v>741</v>
      </c>
      <c r="B757" s="36">
        <v>251</v>
      </c>
      <c r="C757" s="37" t="s">
        <v>270</v>
      </c>
      <c r="D757" s="37" t="s">
        <v>878</v>
      </c>
      <c r="E757" s="46">
        <f t="shared" si="26"/>
        <v>15670895.580000002</v>
      </c>
      <c r="F757" s="46"/>
      <c r="G757" s="46"/>
      <c r="H757" s="46">
        <v>786691.4</v>
      </c>
      <c r="I757" s="46">
        <v>670082.22</v>
      </c>
      <c r="J757" s="46"/>
      <c r="K757" s="45"/>
      <c r="L757" s="45">
        <v>0</v>
      </c>
      <c r="M757" s="46"/>
      <c r="N757" s="46"/>
      <c r="O757" s="46"/>
      <c r="P757" s="46">
        <v>6440167.6100000003</v>
      </c>
      <c r="Q757" s="46">
        <v>5728313</v>
      </c>
      <c r="R757" s="46">
        <v>1590975.68</v>
      </c>
      <c r="S757" s="46">
        <v>156708.96</v>
      </c>
      <c r="T757" s="46">
        <v>297956.71000000002</v>
      </c>
      <c r="U757" s="47"/>
    </row>
    <row r="758" spans="1:21" ht="12.75" customHeight="1" x14ac:dyDescent="0.25">
      <c r="A758" s="36">
        <f t="shared" si="27"/>
        <v>742</v>
      </c>
      <c r="B758" s="36">
        <v>252</v>
      </c>
      <c r="C758" s="37" t="s">
        <v>276</v>
      </c>
      <c r="D758" s="36" t="s">
        <v>879</v>
      </c>
      <c r="E758" s="46">
        <f t="shared" si="26"/>
        <v>810270.61999999988</v>
      </c>
      <c r="F758" s="46"/>
      <c r="G758" s="46"/>
      <c r="H758" s="46"/>
      <c r="I758" s="46">
        <v>681920.51</v>
      </c>
      <c r="J758" s="46"/>
      <c r="K758" s="45"/>
      <c r="L758" s="45">
        <v>0</v>
      </c>
      <c r="M758" s="46"/>
      <c r="N758" s="46"/>
      <c r="O758" s="46"/>
      <c r="P758" s="46"/>
      <c r="Q758" s="46"/>
      <c r="R758" s="46">
        <v>105335.18</v>
      </c>
      <c r="S758" s="46">
        <v>8102.71</v>
      </c>
      <c r="T758" s="46">
        <v>14912.22</v>
      </c>
      <c r="U758" s="47"/>
    </row>
    <row r="759" spans="1:21" ht="12.75" customHeight="1" x14ac:dyDescent="0.25">
      <c r="A759" s="36">
        <f t="shared" si="27"/>
        <v>743</v>
      </c>
      <c r="B759" s="36">
        <v>253</v>
      </c>
      <c r="C759" s="37" t="s">
        <v>276</v>
      </c>
      <c r="D759" s="37" t="s">
        <v>880</v>
      </c>
      <c r="E759" s="46">
        <f t="shared" si="26"/>
        <v>3660391.6700000004</v>
      </c>
      <c r="F759" s="46">
        <v>3259673.95</v>
      </c>
      <c r="G759" s="46"/>
      <c r="H759" s="46"/>
      <c r="I759" s="46"/>
      <c r="J759" s="46"/>
      <c r="K759" s="45"/>
      <c r="L759" s="45">
        <v>0</v>
      </c>
      <c r="M759" s="46"/>
      <c r="N759" s="46"/>
      <c r="O759" s="46"/>
      <c r="P759" s="46"/>
      <c r="Q759" s="46"/>
      <c r="R759" s="46">
        <v>292831.33</v>
      </c>
      <c r="S759" s="46">
        <v>36603.919999999998</v>
      </c>
      <c r="T759" s="46">
        <v>71282.47</v>
      </c>
      <c r="U759" s="47"/>
    </row>
    <row r="760" spans="1:21" ht="12.75" customHeight="1" x14ac:dyDescent="0.25">
      <c r="A760" s="36">
        <f t="shared" si="27"/>
        <v>744</v>
      </c>
      <c r="B760" s="36">
        <v>254</v>
      </c>
      <c r="C760" s="37" t="s">
        <v>276</v>
      </c>
      <c r="D760" s="36" t="s">
        <v>881</v>
      </c>
      <c r="E760" s="46">
        <f t="shared" si="26"/>
        <v>30144859.130000003</v>
      </c>
      <c r="F760" s="46"/>
      <c r="G760" s="46"/>
      <c r="H760" s="46"/>
      <c r="I760" s="46">
        <v>2855819.08</v>
      </c>
      <c r="J760" s="46"/>
      <c r="K760" s="45"/>
      <c r="L760" s="45">
        <v>0</v>
      </c>
      <c r="M760" s="46"/>
      <c r="N760" s="46"/>
      <c r="O760" s="46"/>
      <c r="P760" s="46">
        <v>11465954.01</v>
      </c>
      <c r="Q760" s="46">
        <v>11833390.960000001</v>
      </c>
      <c r="R760" s="46">
        <v>3116286.03</v>
      </c>
      <c r="S760" s="46">
        <v>301448.59000000003</v>
      </c>
      <c r="T760" s="46">
        <v>571960.46</v>
      </c>
      <c r="U760" s="47"/>
    </row>
    <row r="761" spans="1:21" ht="12.75" customHeight="1" x14ac:dyDescent="0.25">
      <c r="A761" s="36">
        <f t="shared" si="27"/>
        <v>745</v>
      </c>
      <c r="B761" s="36">
        <v>255</v>
      </c>
      <c r="C761" s="37" t="s">
        <v>276</v>
      </c>
      <c r="D761" s="36" t="s">
        <v>882</v>
      </c>
      <c r="E761" s="46">
        <f t="shared" si="26"/>
        <v>21829941.189999998</v>
      </c>
      <c r="F761" s="46"/>
      <c r="G761" s="46"/>
      <c r="H761" s="46">
        <v>1531024.08</v>
      </c>
      <c r="I761" s="46">
        <v>989019.4</v>
      </c>
      <c r="J761" s="46">
        <v>610867.27</v>
      </c>
      <c r="K761" s="45"/>
      <c r="L761" s="45">
        <v>0</v>
      </c>
      <c r="M761" s="46"/>
      <c r="N761" s="46">
        <v>7686844.6299999999</v>
      </c>
      <c r="O761" s="46"/>
      <c r="P761" s="46">
        <v>3970857.6</v>
      </c>
      <c r="Q761" s="46">
        <v>4098107.35</v>
      </c>
      <c r="R761" s="46">
        <v>2311907.13</v>
      </c>
      <c r="S761" s="46">
        <v>218299.41</v>
      </c>
      <c r="T761" s="46">
        <v>413014.32</v>
      </c>
      <c r="U761" s="47"/>
    </row>
    <row r="762" spans="1:21" ht="12.75" customHeight="1" x14ac:dyDescent="0.25">
      <c r="A762" s="36">
        <f t="shared" si="27"/>
        <v>746</v>
      </c>
      <c r="B762" s="36">
        <v>256</v>
      </c>
      <c r="C762" s="37" t="s">
        <v>276</v>
      </c>
      <c r="D762" s="36" t="s">
        <v>883</v>
      </c>
      <c r="E762" s="46">
        <f t="shared" si="26"/>
        <v>5614954.1600000001</v>
      </c>
      <c r="F762" s="46"/>
      <c r="G762" s="46">
        <v>3214486.44</v>
      </c>
      <c r="H762" s="46"/>
      <c r="I762" s="46"/>
      <c r="J762" s="46">
        <v>1299278.02</v>
      </c>
      <c r="K762" s="45"/>
      <c r="L762" s="45">
        <v>0</v>
      </c>
      <c r="M762" s="46"/>
      <c r="N762" s="46"/>
      <c r="O762" s="46"/>
      <c r="P762" s="46"/>
      <c r="Q762" s="46"/>
      <c r="R762" s="46">
        <v>946333.27</v>
      </c>
      <c r="S762" s="46">
        <v>56149.54</v>
      </c>
      <c r="T762" s="46">
        <v>98706.89</v>
      </c>
      <c r="U762" s="47"/>
    </row>
    <row r="763" spans="1:21" ht="12.75" customHeight="1" x14ac:dyDescent="0.25">
      <c r="A763" s="36">
        <f t="shared" si="27"/>
        <v>747</v>
      </c>
      <c r="B763" s="36">
        <v>257</v>
      </c>
      <c r="C763" s="37" t="s">
        <v>276</v>
      </c>
      <c r="D763" s="36" t="s">
        <v>884</v>
      </c>
      <c r="E763" s="46">
        <f t="shared" ref="E763:E826" si="28">SUM(F763:T763)</f>
        <v>3768888.97</v>
      </c>
      <c r="F763" s="46">
        <v>3356293.62</v>
      </c>
      <c r="G763" s="46"/>
      <c r="H763" s="46"/>
      <c r="I763" s="46"/>
      <c r="J763" s="46"/>
      <c r="K763" s="45"/>
      <c r="L763" s="45">
        <v>0</v>
      </c>
      <c r="M763" s="46"/>
      <c r="N763" s="46"/>
      <c r="O763" s="46"/>
      <c r="P763" s="46"/>
      <c r="Q763" s="46"/>
      <c r="R763" s="46">
        <v>301511.12</v>
      </c>
      <c r="S763" s="46">
        <v>37688.89</v>
      </c>
      <c r="T763" s="46">
        <v>73395.34</v>
      </c>
      <c r="U763" s="47"/>
    </row>
    <row r="764" spans="1:21" ht="12.75" customHeight="1" x14ac:dyDescent="0.25">
      <c r="A764" s="36">
        <f t="shared" si="27"/>
        <v>748</v>
      </c>
      <c r="B764" s="36">
        <v>258</v>
      </c>
      <c r="C764" s="37" t="s">
        <v>276</v>
      </c>
      <c r="D764" s="36" t="s">
        <v>885</v>
      </c>
      <c r="E764" s="46">
        <f t="shared" si="28"/>
        <v>5153684.9499999993</v>
      </c>
      <c r="F764" s="46"/>
      <c r="G764" s="46">
        <v>2950415.96</v>
      </c>
      <c r="H764" s="46"/>
      <c r="I764" s="46"/>
      <c r="J764" s="46">
        <v>1192542.17</v>
      </c>
      <c r="K764" s="45"/>
      <c r="L764" s="45">
        <v>0</v>
      </c>
      <c r="M764" s="46"/>
      <c r="N764" s="46"/>
      <c r="O764" s="46"/>
      <c r="P764" s="46"/>
      <c r="Q764" s="46"/>
      <c r="R764" s="46">
        <v>868591.87</v>
      </c>
      <c r="S764" s="46">
        <v>51536.85</v>
      </c>
      <c r="T764" s="46">
        <v>90598.1</v>
      </c>
      <c r="U764" s="47"/>
    </row>
    <row r="765" spans="1:21" ht="12.75" customHeight="1" x14ac:dyDescent="0.25">
      <c r="A765" s="36">
        <f t="shared" si="27"/>
        <v>749</v>
      </c>
      <c r="B765" s="36">
        <v>259</v>
      </c>
      <c r="C765" s="37" t="s">
        <v>870</v>
      </c>
      <c r="D765" s="36" t="s">
        <v>886</v>
      </c>
      <c r="E765" s="46">
        <f t="shared" si="28"/>
        <v>1539099.79</v>
      </c>
      <c r="F765" s="46"/>
      <c r="G765" s="46">
        <v>1340485.1200000001</v>
      </c>
      <c r="H765" s="46"/>
      <c r="I765" s="46"/>
      <c r="J765" s="46"/>
      <c r="K765" s="45"/>
      <c r="L765" s="45">
        <v>0</v>
      </c>
      <c r="M765" s="46"/>
      <c r="N765" s="46"/>
      <c r="O765" s="46"/>
      <c r="P765" s="46"/>
      <c r="Q765" s="46"/>
      <c r="R765" s="46">
        <v>153909.98000000001</v>
      </c>
      <c r="S765" s="46">
        <v>15391</v>
      </c>
      <c r="T765" s="46">
        <v>29313.69</v>
      </c>
      <c r="U765" s="47"/>
    </row>
    <row r="766" spans="1:21" ht="15" hidden="1" x14ac:dyDescent="0.25">
      <c r="E766" s="46">
        <f t="shared" si="28"/>
        <v>939</v>
      </c>
      <c r="F766" s="47">
        <f>COUNTIF(F507:F765, "&gt;0")</f>
        <v>122</v>
      </c>
      <c r="G766" s="47">
        <f>COUNTIF(G507:G765, "&gt;0")</f>
        <v>117</v>
      </c>
      <c r="H766" s="47">
        <f>COUNTIF(H507:H765, "&gt;0")</f>
        <v>117</v>
      </c>
      <c r="I766" s="47">
        <f>COUNTIF(I507:I765, "&gt;0")</f>
        <v>133</v>
      </c>
      <c r="J766" s="47">
        <f>COUNTIF(J507:J765, "&gt;0")</f>
        <v>55</v>
      </c>
      <c r="K766" s="47"/>
      <c r="L766" s="47"/>
      <c r="M766" s="47">
        <f>COUNTIF(M507:M765, "&gt;0")</f>
        <v>12</v>
      </c>
      <c r="N766" s="47">
        <f>COUNTIF(N507:N765, "&gt;0")</f>
        <v>106</v>
      </c>
      <c r="O766" s="47">
        <f>COUNTIF(O507:O765, "&gt;0")</f>
        <v>21</v>
      </c>
      <c r="P766" s="47">
        <f>COUNTIF(P507:P765, "&gt;0")</f>
        <v>149</v>
      </c>
      <c r="Q766" s="47">
        <f>COUNTIF(Q507:Q765, "&gt;0")</f>
        <v>107</v>
      </c>
      <c r="U766" s="5"/>
    </row>
  </sheetData>
  <autoFilter ref="A10:U766" xr:uid="{00000000-0009-0000-0000-000001000000}"/>
  <mergeCells count="15">
    <mergeCell ref="E7:E9"/>
    <mergeCell ref="F7:T7"/>
    <mergeCell ref="A7:A10"/>
    <mergeCell ref="B7:B10"/>
    <mergeCell ref="C7:C10"/>
    <mergeCell ref="D7:D10"/>
    <mergeCell ref="R8:R9"/>
    <mergeCell ref="S8:S9"/>
    <mergeCell ref="T8:T9"/>
    <mergeCell ref="F8:L8"/>
    <mergeCell ref="M8:M9"/>
    <mergeCell ref="N8:N9"/>
    <mergeCell ref="O8:O9"/>
    <mergeCell ref="P8:P9"/>
    <mergeCell ref="Q8:Q9"/>
  </mergeCells>
  <pageMargins left="0.23622046411037401" right="0.23622046411037401" top="0.74803149700164795" bottom="0.74803149700164795" header="0.31496062874794001" footer="0.31496062874794001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2024-11-26T05:38:06Z</dcterms:created>
  <dcterms:modified xsi:type="dcterms:W3CDTF">2024-11-26T05:38:06Z</dcterms:modified>
</cp:coreProperties>
</file>